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840" windowHeight="6885" activeTab="0"/>
  </bookViews>
  <sheets>
    <sheet name="Three Legs" sheetId="1" r:id="rId1"/>
    <sheet name="Four Legs" sheetId="2" r:id="rId2"/>
    <sheet name="PEC" sheetId="3" r:id="rId3"/>
  </sheets>
  <definedNames>
    <definedName name="_xlnm.Print_Area" localSheetId="1">'Four Legs'!$A$1:$X$10</definedName>
  </definedNames>
  <calcPr fullCalcOnLoad="1"/>
</workbook>
</file>

<file path=xl/sharedStrings.xml><?xml version="1.0" encoding="utf-8"?>
<sst xmlns="http://schemas.openxmlformats.org/spreadsheetml/2006/main" count="453" uniqueCount="78">
  <si>
    <t>Wind dir</t>
  </si>
  <si>
    <t>Vwind</t>
  </si>
  <si>
    <t>(kts)</t>
  </si>
  <si>
    <t>(deg)</t>
  </si>
  <si>
    <t>Track 1</t>
  </si>
  <si>
    <t>Vg 1</t>
  </si>
  <si>
    <t>Vg 2</t>
  </si>
  <si>
    <t>Track 2</t>
  </si>
  <si>
    <t>Vg 3</t>
  </si>
  <si>
    <t>Track 3</t>
  </si>
  <si>
    <t>x1</t>
  </si>
  <si>
    <t>y1</t>
  </si>
  <si>
    <t>kts</t>
  </si>
  <si>
    <t>x2</t>
  </si>
  <si>
    <t>y2</t>
  </si>
  <si>
    <t>x3</t>
  </si>
  <si>
    <t>y3</t>
  </si>
  <si>
    <t>m1</t>
  </si>
  <si>
    <t>b1</t>
  </si>
  <si>
    <t>m2</t>
  </si>
  <si>
    <t>b2</t>
  </si>
  <si>
    <t>wx</t>
  </si>
  <si>
    <t>wy</t>
  </si>
  <si>
    <t>Vtrue</t>
  </si>
  <si>
    <t>Vg</t>
  </si>
  <si>
    <t>Track</t>
  </si>
  <si>
    <t>Hdg 1</t>
  </si>
  <si>
    <t>Hdg 2</t>
  </si>
  <si>
    <t>Hdg 3</t>
  </si>
  <si>
    <t>Vi</t>
  </si>
  <si>
    <t>dVic</t>
  </si>
  <si>
    <t>Vic</t>
  </si>
  <si>
    <t>Hi</t>
  </si>
  <si>
    <t>dHic</t>
  </si>
  <si>
    <t>dHpc</t>
  </si>
  <si>
    <t>Ti</t>
  </si>
  <si>
    <t>dVpc</t>
  </si>
  <si>
    <t>ft</t>
  </si>
  <si>
    <t>(ft)</t>
  </si>
  <si>
    <t>deg C</t>
  </si>
  <si>
    <t>delta</t>
  </si>
  <si>
    <t>theta</t>
  </si>
  <si>
    <t>sigma</t>
  </si>
  <si>
    <t>sea level</t>
  </si>
  <si>
    <t>Column</t>
  </si>
  <si>
    <t>Vg X</t>
  </si>
  <si>
    <t>GPS ground speeds in kts on the three different legs (not necessarily 90 deg apart)</t>
  </si>
  <si>
    <t>Track X</t>
  </si>
  <si>
    <t>GPS track of the corresponding legs</t>
  </si>
  <si>
    <t>Calculated wind speed</t>
  </si>
  <si>
    <t>Calculated wind direction (deg mag)</t>
  </si>
  <si>
    <t>Calculated aircraft true airspeed</t>
  </si>
  <si>
    <t>Note:</t>
  </si>
  <si>
    <t>Each line assumes that the three legs are flown at the same</t>
  </si>
  <si>
    <t>airspeed, altitude, and with the same wind.</t>
  </si>
  <si>
    <t>Intermediate calculations exist in hidden columns (H through S).  To</t>
  </si>
  <si>
    <t xml:space="preserve">add new points, these columns need to be copied as well as the </t>
  </si>
  <si>
    <t>visible columns.  To do this span the hidden columns and copy.</t>
  </si>
  <si>
    <t>Point 1</t>
  </si>
  <si>
    <t>Point 2</t>
  </si>
  <si>
    <t>Point 3</t>
  </si>
  <si>
    <t>Point 4</t>
  </si>
  <si>
    <t>Point 5</t>
  </si>
  <si>
    <t>Point 6</t>
  </si>
  <si>
    <r>
      <t>D</t>
    </r>
    <r>
      <rPr>
        <b/>
        <sz val="10"/>
        <color indexed="8"/>
        <rFont val="Times New Roman"/>
        <family val="1"/>
      </rPr>
      <t>Tic</t>
    </r>
  </si>
  <si>
    <t>Hic</t>
  </si>
  <si>
    <t>qcic</t>
  </si>
  <si>
    <t>qc</t>
  </si>
  <si>
    <r>
      <t>D</t>
    </r>
    <r>
      <rPr>
        <b/>
        <sz val="10"/>
        <color indexed="8"/>
        <rFont val="Times New Roman"/>
        <family val="1"/>
      </rPr>
      <t>Ps</t>
    </r>
  </si>
  <si>
    <t>psf</t>
  </si>
  <si>
    <t>Vc</t>
  </si>
  <si>
    <t>Tic</t>
  </si>
  <si>
    <t>GPS*</t>
  </si>
  <si>
    <t>* the data in Column B comes from either the "Three Legs" worksheet or the "Four Legs" worksheet</t>
  </si>
  <si>
    <t>ave</t>
  </si>
  <si>
    <t>std dev</t>
  </si>
  <si>
    <t>Point 7</t>
  </si>
  <si>
    <t>Point 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</si>
</sst>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$-409]* \ #,##0.00"/>
    <numFmt numFmtId="189" formatCode="[$$-409]* \ #,##0"/>
    <numFmt numFmtId="190" formatCode="\ 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Symbol"/>
      <family val="1"/>
    </font>
    <font>
      <sz val="10"/>
      <color indexed="8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6" fontId="4" fillId="2" borderId="1" xfId="15" applyNumberFormat="1" applyFont="1" applyFill="1" applyBorder="1" applyAlignment="1">
      <alignment horizontal="center"/>
    </xf>
    <xf numFmtId="172" fontId="4" fillId="2" borderId="1" xfId="0" applyNumberFormat="1" applyFont="1" applyFill="1" applyBorder="1" applyAlignment="1">
      <alignment horizontal="center"/>
    </xf>
    <xf numFmtId="174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172" fontId="4" fillId="5" borderId="1" xfId="0" applyNumberFormat="1" applyFont="1" applyFill="1" applyBorder="1" applyAlignment="1">
      <alignment horizontal="center"/>
    </xf>
    <xf numFmtId="172" fontId="4" fillId="5" borderId="1" xfId="15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172" fontId="4" fillId="2" borderId="1" xfId="15" applyNumberFormat="1" applyFont="1" applyFill="1" applyBorder="1" applyAlignment="1">
      <alignment horizontal="center"/>
    </xf>
    <xf numFmtId="172" fontId="4" fillId="2" borderId="1" xfId="0" applyNumberFormat="1" applyFont="1" applyFill="1" applyBorder="1" applyAlignment="1" quotePrefix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0" borderId="0" xfId="20" applyFill="1" applyBorder="1">
      <alignment/>
      <protection/>
    </xf>
    <xf numFmtId="0" fontId="7" fillId="0" borderId="0" xfId="20" applyFill="1" applyBorder="1">
      <alignment/>
      <protection/>
    </xf>
    <xf numFmtId="0" fontId="4" fillId="0" borderId="0" xfId="20" applyFont="1" applyFill="1" applyBorder="1" applyAlignment="1">
      <alignment horizontal="right"/>
      <protection/>
    </xf>
    <xf numFmtId="11" fontId="7" fillId="0" borderId="0" xfId="20" applyNumberFormat="1" applyFill="1" applyBorder="1">
      <alignment/>
      <protection/>
    </xf>
    <xf numFmtId="0" fontId="4" fillId="0" borderId="0" xfId="20" applyFont="1" applyFill="1" applyBorder="1" applyAlignment="1">
      <alignment horizontal="right"/>
      <protection/>
    </xf>
    <xf numFmtId="11" fontId="4" fillId="0" borderId="0" xfId="20" applyNumberFormat="1" applyFill="1" applyBorder="1">
      <alignment/>
      <protection/>
    </xf>
    <xf numFmtId="0" fontId="4" fillId="7" borderId="1" xfId="20" applyFont="1" applyFill="1" applyBorder="1">
      <alignment horizontal="center"/>
      <protection/>
    </xf>
    <xf numFmtId="11" fontId="4" fillId="7" borderId="1" xfId="20" applyNumberFormat="1" applyFont="1" applyFill="1" applyBorder="1">
      <alignment horizontal="center"/>
      <protection/>
    </xf>
    <xf numFmtId="1" fontId="4" fillId="0" borderId="1" xfId="20" applyFont="1" applyFill="1" applyBorder="1">
      <alignment horizontal="center"/>
      <protection/>
    </xf>
    <xf numFmtId="11" fontId="4" fillId="0" borderId="1" xfId="20" applyNumberFormat="1" applyFont="1" applyFill="1" applyBorder="1">
      <alignment horizontal="center"/>
      <protection/>
    </xf>
    <xf numFmtId="172" fontId="4" fillId="8" borderId="1" xfId="20" applyFont="1" applyFill="1" applyBorder="1">
      <alignment horizontal="center"/>
      <protection/>
    </xf>
    <xf numFmtId="1" fontId="4" fillId="8" borderId="1" xfId="17" applyFont="1" applyFill="1" applyBorder="1">
      <alignment horizontal="center"/>
      <protection/>
    </xf>
    <xf numFmtId="0" fontId="7" fillId="0" borderId="0" xfId="20" applyFont="1" applyFill="1" applyBorder="1">
      <alignment/>
      <protection/>
    </xf>
    <xf numFmtId="11" fontId="7" fillId="0" borderId="0" xfId="20" applyNumberFormat="1" applyFont="1" applyFill="1" applyBorder="1">
      <alignment/>
      <protection/>
    </xf>
    <xf numFmtId="172" fontId="4" fillId="9" borderId="1" xfId="20" applyFont="1" applyFill="1" applyBorder="1">
      <alignment horizontal="center"/>
      <protection/>
    </xf>
    <xf numFmtId="0" fontId="4" fillId="0" borderId="0" xfId="20" applyFont="1" applyFill="1" applyBorder="1">
      <alignment/>
      <protection/>
    </xf>
    <xf numFmtId="14" fontId="7" fillId="0" borderId="0" xfId="20" applyNumberFormat="1" applyFill="1" applyBorder="1">
      <alignment/>
      <protection/>
    </xf>
    <xf numFmtId="0" fontId="4" fillId="7" borderId="1" xfId="20" applyFont="1" applyFill="1" applyBorder="1">
      <alignment horizontal="center"/>
      <protection/>
    </xf>
  </cellXfs>
  <cellStyles count="8">
    <cellStyle name="Normal" xfId="0"/>
    <cellStyle name="Comma" xfId="15"/>
    <cellStyle name="Comma [0]" xfId="16"/>
    <cellStyle name="Comma_GPS PEC Pocket PC" xfId="17"/>
    <cellStyle name="Currency" xfId="18"/>
    <cellStyle name="Currency [0]" xfId="19"/>
    <cellStyle name="Normal_GPS PEC Pocket P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="90" zoomScaleNormal="90" workbookViewId="0" topLeftCell="A1">
      <selection activeCell="V4" sqref="V4"/>
    </sheetView>
  </sheetViews>
  <sheetFormatPr defaultColWidth="9.140625" defaultRowHeight="12.75"/>
  <cols>
    <col min="1" max="1" width="4.421875" style="0" customWidth="1"/>
    <col min="8" max="19" width="9.140625" style="0" hidden="1" customWidth="1"/>
  </cols>
  <sheetData>
    <row r="1" spans="10:22" s="10" customFormat="1" ht="12.75">
      <c r="J1"/>
      <c r="K1"/>
      <c r="L1"/>
      <c r="M1"/>
      <c r="N1"/>
      <c r="O1"/>
      <c r="P1"/>
      <c r="Q1"/>
      <c r="R1"/>
      <c r="S1"/>
      <c r="T1"/>
      <c r="U1"/>
      <c r="V1"/>
    </row>
    <row r="2" spans="2:22" s="10" customFormat="1" ht="12.75">
      <c r="B2" s="11" t="s">
        <v>5</v>
      </c>
      <c r="C2" s="11" t="s">
        <v>4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1</v>
      </c>
      <c r="U2" s="11" t="s">
        <v>0</v>
      </c>
      <c r="V2" s="11" t="s">
        <v>23</v>
      </c>
    </row>
    <row r="3" spans="2:22" s="10" customFormat="1" ht="12.75">
      <c r="B3" s="11" t="s">
        <v>2</v>
      </c>
      <c r="C3" s="11" t="s">
        <v>3</v>
      </c>
      <c r="D3" s="11" t="s">
        <v>2</v>
      </c>
      <c r="E3" s="11" t="s">
        <v>3</v>
      </c>
      <c r="F3" s="11" t="s">
        <v>2</v>
      </c>
      <c r="G3" s="11" t="s">
        <v>3</v>
      </c>
      <c r="H3" s="11" t="s">
        <v>12</v>
      </c>
      <c r="I3" s="11" t="s">
        <v>12</v>
      </c>
      <c r="J3" s="11" t="s">
        <v>12</v>
      </c>
      <c r="K3" s="11" t="s">
        <v>12</v>
      </c>
      <c r="L3" s="11" t="s">
        <v>12</v>
      </c>
      <c r="M3" s="11" t="s">
        <v>12</v>
      </c>
      <c r="N3" s="11"/>
      <c r="O3" s="11"/>
      <c r="P3" s="11"/>
      <c r="Q3" s="11"/>
      <c r="R3" s="11" t="s">
        <v>12</v>
      </c>
      <c r="S3" s="11" t="s">
        <v>12</v>
      </c>
      <c r="T3" s="11" t="s">
        <v>2</v>
      </c>
      <c r="U3" s="11" t="s">
        <v>3</v>
      </c>
      <c r="V3" s="11" t="s">
        <v>2</v>
      </c>
    </row>
    <row r="4" spans="1:22" s="10" customFormat="1" ht="12.75">
      <c r="A4" s="11">
        <v>1</v>
      </c>
      <c r="B4" s="12">
        <v>165</v>
      </c>
      <c r="C4" s="12">
        <v>180</v>
      </c>
      <c r="D4" s="12">
        <v>150</v>
      </c>
      <c r="E4" s="12">
        <v>270</v>
      </c>
      <c r="F4" s="12">
        <v>140</v>
      </c>
      <c r="G4" s="12">
        <v>0</v>
      </c>
      <c r="H4" s="13">
        <f>B4*SIN(PI()*(360-C4)/180)</f>
        <v>2.021494950599223E-14</v>
      </c>
      <c r="I4" s="13">
        <f>B4*COS(PI()*(360-C4)/180)</f>
        <v>-165</v>
      </c>
      <c r="J4" s="13">
        <f>D4*SIN(PI()*(360-E4)/180)</f>
        <v>150</v>
      </c>
      <c r="K4" s="13">
        <f>D4*COS(PI()*(360-E4)/180)</f>
        <v>9.18861341181465E-15</v>
      </c>
      <c r="L4" s="13">
        <f>F4*SIN(PI()*(360-G4)/180)</f>
        <v>-3.430415673744136E-14</v>
      </c>
      <c r="M4" s="13">
        <f>F4*COS(PI()*(360-G4)/180)</f>
        <v>140</v>
      </c>
      <c r="N4" s="14">
        <f>-1*(J4-H4)/(K4-I4)</f>
        <v>-0.909090909090909</v>
      </c>
      <c r="O4" s="13">
        <f>(I4+K4)/2-N4*(H4+J4)/2</f>
        <v>-14.318181818181813</v>
      </c>
      <c r="P4" s="14">
        <f>-1*(L4-H4)/(M4-I4)</f>
        <v>1.7875116801125768E-16</v>
      </c>
      <c r="Q4" s="13">
        <f>(I4+M4)/2-P4*(H4+L4)/2</f>
        <v>-12.5</v>
      </c>
      <c r="R4" s="13">
        <f>(O4-Q4)/(P4-N4)</f>
        <v>-1.9999999999999942</v>
      </c>
      <c r="S4" s="13">
        <f>N4*R4+O4</f>
        <v>-12.5</v>
      </c>
      <c r="T4" s="15">
        <f>SQRT(R4^2+S4^2)</f>
        <v>12.658988901172162</v>
      </c>
      <c r="U4" s="16">
        <f>MOD(540-(180/PI()*ATAN2(S4,R4)),360)</f>
        <v>350.90972307917764</v>
      </c>
      <c r="V4" s="15">
        <f>SQRT((H4-R4)^2+(I4-S4)^2)</f>
        <v>152.513114190223</v>
      </c>
    </row>
    <row r="5" spans="1:22" s="10" customFormat="1" ht="12.75">
      <c r="A5" s="11">
        <v>2</v>
      </c>
      <c r="B5" s="12"/>
      <c r="C5" s="12"/>
      <c r="D5" s="12"/>
      <c r="E5" s="12"/>
      <c r="F5" s="12"/>
      <c r="G5" s="12"/>
      <c r="H5" s="13">
        <f>B5*SIN(PI()*(360-C5)/180)</f>
        <v>0</v>
      </c>
      <c r="I5" s="13">
        <f>B5*COS(PI()*(360-C5)/180)</f>
        <v>0</v>
      </c>
      <c r="J5" s="13">
        <f>D5*SIN(PI()*(360-E5)/180)</f>
        <v>0</v>
      </c>
      <c r="K5" s="13">
        <f>D5*COS(PI()*(360-E5)/180)</f>
        <v>0</v>
      </c>
      <c r="L5" s="13">
        <f>F5*SIN(PI()*(360-G5)/180)</f>
        <v>0</v>
      </c>
      <c r="M5" s="13">
        <f>F5*COS(PI()*(360-G5)/180)</f>
        <v>0</v>
      </c>
      <c r="N5" s="14" t="e">
        <f>-1*(J5-H5)/(K5-I5)</f>
        <v>#DIV/0!</v>
      </c>
      <c r="O5" s="13" t="e">
        <f>(I5+K5)/2-N5*(H5+J5)/2</f>
        <v>#DIV/0!</v>
      </c>
      <c r="P5" s="14" t="e">
        <f>-1*(L5-H5)/(M5-I5)</f>
        <v>#DIV/0!</v>
      </c>
      <c r="Q5" s="13" t="e">
        <f>(I5+M5)/2-P5*(H5+L5)/2</f>
        <v>#DIV/0!</v>
      </c>
      <c r="R5" s="13" t="e">
        <f>(O5-Q5)/(P5-N5)</f>
        <v>#DIV/0!</v>
      </c>
      <c r="S5" s="13" t="e">
        <f>N5*R5+O5</f>
        <v>#DIV/0!</v>
      </c>
      <c r="T5" s="15" t="e">
        <f>SQRT(R5^2+S5^2)</f>
        <v>#DIV/0!</v>
      </c>
      <c r="U5" s="16" t="e">
        <f>MOD(540-(180/PI()*ATAN2(S5,R5)),360)</f>
        <v>#DIV/0!</v>
      </c>
      <c r="V5" s="15" t="e">
        <f>SQRT((H5-R5)^2+(I5-S5)^2)</f>
        <v>#DIV/0!</v>
      </c>
    </row>
    <row r="6" spans="1:22" s="10" customFormat="1" ht="12.75">
      <c r="A6" s="11">
        <v>3</v>
      </c>
      <c r="B6" s="12"/>
      <c r="C6" s="12"/>
      <c r="D6" s="12"/>
      <c r="E6" s="12"/>
      <c r="F6" s="12"/>
      <c r="G6" s="12"/>
      <c r="H6" s="13">
        <f>B6*SIN(PI()*(360-C6)/180)</f>
        <v>0</v>
      </c>
      <c r="I6" s="13">
        <f>B6*COS(PI()*(360-C6)/180)</f>
        <v>0</v>
      </c>
      <c r="J6" s="13">
        <f>D6*SIN(PI()*(360-E6)/180)</f>
        <v>0</v>
      </c>
      <c r="K6" s="13">
        <f>D6*COS(PI()*(360-E6)/180)</f>
        <v>0</v>
      </c>
      <c r="L6" s="13">
        <f>F6*SIN(PI()*(360-G6)/180)</f>
        <v>0</v>
      </c>
      <c r="M6" s="13">
        <f>F6*COS(PI()*(360-G6)/180)</f>
        <v>0</v>
      </c>
      <c r="N6" s="14" t="e">
        <f>-1*(J6-H6)/(K6-I6)</f>
        <v>#DIV/0!</v>
      </c>
      <c r="O6" s="13" t="e">
        <f>(I6+K6)/2-N6*(H6+J6)/2</f>
        <v>#DIV/0!</v>
      </c>
      <c r="P6" s="14" t="e">
        <f>-1*(L6-H6)/(M6-I6)</f>
        <v>#DIV/0!</v>
      </c>
      <c r="Q6" s="13" t="e">
        <f>(I6+M6)/2-P6*(H6+L6)/2</f>
        <v>#DIV/0!</v>
      </c>
      <c r="R6" s="13" t="e">
        <f>(O6-Q6)/(P6-N6)</f>
        <v>#DIV/0!</v>
      </c>
      <c r="S6" s="13" t="e">
        <f>N6*R6+O6</f>
        <v>#DIV/0!</v>
      </c>
      <c r="T6" s="15" t="e">
        <f>SQRT(R6^2+S6^2)</f>
        <v>#DIV/0!</v>
      </c>
      <c r="U6" s="16" t="e">
        <f>MOD(540-(180/PI()*ATAN2(S6,R6)),360)</f>
        <v>#DIV/0!</v>
      </c>
      <c r="V6" s="15" t="e">
        <f>SQRT((H6-R6)^2+(I6-S6)^2)</f>
        <v>#DIV/0!</v>
      </c>
    </row>
    <row r="7" spans="1:22" s="10" customFormat="1" ht="12.75">
      <c r="A7" s="11">
        <v>4</v>
      </c>
      <c r="B7" s="12"/>
      <c r="C7" s="12"/>
      <c r="D7" s="12"/>
      <c r="E7" s="12"/>
      <c r="F7" s="12"/>
      <c r="G7" s="12"/>
      <c r="H7" s="13">
        <f>B7*SIN(PI()*(360-C7)/180)</f>
        <v>0</v>
      </c>
      <c r="I7" s="13">
        <f>B7*COS(PI()*(360-C7)/180)</f>
        <v>0</v>
      </c>
      <c r="J7" s="13">
        <f>D7*SIN(PI()*(360-E7)/180)</f>
        <v>0</v>
      </c>
      <c r="K7" s="13">
        <f>D7*COS(PI()*(360-E7)/180)</f>
        <v>0</v>
      </c>
      <c r="L7" s="13">
        <f>F7*SIN(PI()*(360-G7)/180)</f>
        <v>0</v>
      </c>
      <c r="M7" s="13">
        <f>F7*COS(PI()*(360-G7)/180)</f>
        <v>0</v>
      </c>
      <c r="N7" s="14" t="e">
        <f>-1*(J7-H7)/(K7-I7)</f>
        <v>#DIV/0!</v>
      </c>
      <c r="O7" s="13" t="e">
        <f>(I7+K7)/2-N7*(H7+J7)/2</f>
        <v>#DIV/0!</v>
      </c>
      <c r="P7" s="14" t="e">
        <f>-1*(L7-H7)/(M7-I7)</f>
        <v>#DIV/0!</v>
      </c>
      <c r="Q7" s="13" t="e">
        <f>(I7+M7)/2-P7*(H7+L7)/2</f>
        <v>#DIV/0!</v>
      </c>
      <c r="R7" s="13" t="e">
        <f>(O7-Q7)/(P7-N7)</f>
        <v>#DIV/0!</v>
      </c>
      <c r="S7" s="13" t="e">
        <f>N7*R7+O7</f>
        <v>#DIV/0!</v>
      </c>
      <c r="T7" s="15" t="e">
        <f>SQRT(R7^2+S7^2)</f>
        <v>#DIV/0!</v>
      </c>
      <c r="U7" s="16" t="e">
        <f>MOD(540-(180/PI()*ATAN2(S7,R7)),360)</f>
        <v>#DIV/0!</v>
      </c>
      <c r="V7" s="15" t="e">
        <f>SQRT((H7-R7)^2+(I7-S7)^2)</f>
        <v>#DIV/0!</v>
      </c>
    </row>
    <row r="10" ht="12.75">
      <c r="B10" s="17" t="s">
        <v>44</v>
      </c>
    </row>
    <row r="11" spans="2:3" ht="12.75">
      <c r="B11" t="s">
        <v>45</v>
      </c>
      <c r="C11" t="s">
        <v>46</v>
      </c>
    </row>
    <row r="12" spans="2:3" ht="12.75">
      <c r="B12" t="s">
        <v>47</v>
      </c>
      <c r="C12" t="s">
        <v>48</v>
      </c>
    </row>
    <row r="13" spans="2:3" ht="12.75">
      <c r="B13" t="s">
        <v>1</v>
      </c>
      <c r="C13" t="s">
        <v>49</v>
      </c>
    </row>
    <row r="14" spans="2:3" ht="12.75">
      <c r="B14" t="s">
        <v>0</v>
      </c>
      <c r="C14" t="s">
        <v>50</v>
      </c>
    </row>
    <row r="15" spans="2:3" ht="12.75">
      <c r="B15" t="s">
        <v>23</v>
      </c>
      <c r="C15" t="s">
        <v>51</v>
      </c>
    </row>
    <row r="17" spans="2:3" ht="12.75">
      <c r="B17" s="18" t="s">
        <v>52</v>
      </c>
      <c r="C17" t="s">
        <v>53</v>
      </c>
    </row>
    <row r="18" ht="12.75">
      <c r="C18" t="s">
        <v>54</v>
      </c>
    </row>
    <row r="20" spans="2:3" ht="12.75">
      <c r="B20" s="18" t="s">
        <v>52</v>
      </c>
      <c r="C20" t="s">
        <v>55</v>
      </c>
    </row>
    <row r="21" ht="12.75">
      <c r="C21" t="s">
        <v>56</v>
      </c>
    </row>
    <row r="22" ht="12.75">
      <c r="C22" t="s">
        <v>57</v>
      </c>
    </row>
  </sheetData>
  <printOptions/>
  <pageMargins left="0.75" right="0.75" top="1" bottom="1" header="0.511811023" footer="0.511811023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"/>
  <sheetViews>
    <sheetView showGridLines="0" workbookViewId="0" topLeftCell="A26">
      <selection activeCell="AB1" sqref="Y1:AB22"/>
    </sheetView>
  </sheetViews>
  <sheetFormatPr defaultColWidth="10.421875" defaultRowHeight="12.75"/>
  <cols>
    <col min="1" max="1" width="6.8515625" style="25" customWidth="1"/>
    <col min="2" max="2" width="6.140625" style="25" customWidth="1"/>
    <col min="3" max="3" width="4.8515625" style="25" hidden="1" customWidth="1"/>
    <col min="4" max="4" width="7.421875" style="25" hidden="1" customWidth="1"/>
    <col min="5" max="5" width="4.8515625" style="25" hidden="1" customWidth="1"/>
    <col min="6" max="6" width="7.421875" style="25" hidden="1" customWidth="1"/>
    <col min="7" max="12" width="4.57421875" style="25" hidden="1" customWidth="1"/>
    <col min="13" max="13" width="9.00390625" style="27" hidden="1" customWidth="1"/>
    <col min="14" max="14" width="9.140625" style="27" hidden="1" customWidth="1"/>
    <col min="15" max="15" width="10.7109375" style="27" hidden="1" customWidth="1"/>
    <col min="16" max="16" width="9.7109375" style="27" hidden="1" customWidth="1"/>
    <col min="17" max="18" width="3.57421875" style="25" hidden="1" customWidth="1"/>
    <col min="19" max="21" width="5.8515625" style="25" hidden="1" customWidth="1"/>
    <col min="22" max="23" width="8.8515625" style="25" bestFit="1" customWidth="1"/>
    <col min="24" max="24" width="7.00390625" style="25" customWidth="1"/>
    <col min="25" max="254" width="9.140625" style="25" customWidth="1"/>
    <col min="255" max="255" width="10.421875" style="25" bestFit="1" customWidth="1"/>
    <col min="256" max="16384" width="10.421875" style="25" customWidth="1"/>
  </cols>
  <sheetData>
    <row r="1" spans="1:254" ht="12.75">
      <c r="A1" s="41" t="s">
        <v>58</v>
      </c>
      <c r="B1" s="41"/>
      <c r="C1" s="30" t="s">
        <v>6</v>
      </c>
      <c r="D1" s="30" t="s">
        <v>7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14</v>
      </c>
      <c r="K1" s="30" t="s">
        <v>15</v>
      </c>
      <c r="L1" s="30" t="s">
        <v>16</v>
      </c>
      <c r="M1" s="31" t="s">
        <v>17</v>
      </c>
      <c r="N1" s="31" t="s">
        <v>18</v>
      </c>
      <c r="O1" s="31" t="s">
        <v>19</v>
      </c>
      <c r="P1" s="31" t="s">
        <v>20</v>
      </c>
      <c r="Q1" s="30" t="s">
        <v>21</v>
      </c>
      <c r="R1" s="30" t="s">
        <v>22</v>
      </c>
      <c r="S1" s="30" t="s">
        <v>26</v>
      </c>
      <c r="T1" s="30" t="s">
        <v>27</v>
      </c>
      <c r="U1" s="30" t="s">
        <v>28</v>
      </c>
      <c r="V1" s="30" t="s">
        <v>1</v>
      </c>
      <c r="W1" s="30" t="s">
        <v>0</v>
      </c>
      <c r="X1" s="30" t="s">
        <v>23</v>
      </c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12.75">
      <c r="A2" s="30" t="s">
        <v>24</v>
      </c>
      <c r="B2" s="30" t="s">
        <v>25</v>
      </c>
      <c r="C2" s="30" t="s">
        <v>2</v>
      </c>
      <c r="D2" s="30" t="s">
        <v>3</v>
      </c>
      <c r="E2" s="30" t="s">
        <v>2</v>
      </c>
      <c r="F2" s="30" t="s">
        <v>3</v>
      </c>
      <c r="G2" s="30" t="s">
        <v>12</v>
      </c>
      <c r="H2" s="30" t="s">
        <v>12</v>
      </c>
      <c r="I2" s="30" t="s">
        <v>12</v>
      </c>
      <c r="J2" s="30" t="s">
        <v>12</v>
      </c>
      <c r="K2" s="30" t="s">
        <v>12</v>
      </c>
      <c r="L2" s="30" t="s">
        <v>12</v>
      </c>
      <c r="M2" s="31"/>
      <c r="N2" s="31"/>
      <c r="O2" s="31"/>
      <c r="P2" s="31"/>
      <c r="Q2" s="30" t="s">
        <v>12</v>
      </c>
      <c r="R2" s="30" t="s">
        <v>12</v>
      </c>
      <c r="S2" s="30" t="s">
        <v>3</v>
      </c>
      <c r="T2" s="30" t="s">
        <v>3</v>
      </c>
      <c r="U2" s="30" t="s">
        <v>3</v>
      </c>
      <c r="V2" s="30" t="s">
        <v>2</v>
      </c>
      <c r="W2" s="30" t="s">
        <v>3</v>
      </c>
      <c r="X2" s="30" t="s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2.75">
      <c r="A3" s="12">
        <v>165</v>
      </c>
      <c r="B3" s="12">
        <v>180</v>
      </c>
      <c r="C3" s="32">
        <f aca="true" t="shared" si="0" ref="C3:D5">A4</f>
        <v>150</v>
      </c>
      <c r="D3" s="32">
        <f t="shared" si="0"/>
        <v>270</v>
      </c>
      <c r="E3" s="32">
        <f>A5</f>
        <v>140</v>
      </c>
      <c r="F3" s="32">
        <f>B5</f>
        <v>0</v>
      </c>
      <c r="G3" s="32">
        <f>A3*SIN(PI()*(360-B3)/180)</f>
        <v>2.021494950599223E-14</v>
      </c>
      <c r="H3" s="32">
        <f>A3*COS(PI()*(360-B3)/180)</f>
        <v>-165</v>
      </c>
      <c r="I3" s="32">
        <f>C3*SIN(PI()*(360-D3)/180)</f>
        <v>150</v>
      </c>
      <c r="J3" s="32">
        <f>C3*COS(PI()*(360-D3)/180)</f>
        <v>9.18861341181465E-15</v>
      </c>
      <c r="K3" s="32">
        <f>E3*SIN(PI()*(360-F3)/180)</f>
        <v>-3.430415673744136E-14</v>
      </c>
      <c r="L3" s="32">
        <f>E3*COS(PI()*(360-F3)/180)</f>
        <v>140</v>
      </c>
      <c r="M3" s="33">
        <f>-1*(I3-G3)/(J3-H3)</f>
        <v>-0.909090909090909</v>
      </c>
      <c r="N3" s="33">
        <f>(H3+J3)/2-M3*(G3+I3)/2</f>
        <v>-14.318181818181813</v>
      </c>
      <c r="O3" s="33">
        <f>-1*(K3-G3)/(L3-H3)</f>
        <v>1.7875116801125768E-16</v>
      </c>
      <c r="P3" s="33">
        <f>(H3+L3)/2-O3*(G3+K3)/2</f>
        <v>-12.5</v>
      </c>
      <c r="Q3" s="32">
        <f>(N3-P3)/(O3-M3)</f>
        <v>-1.9999999999999942</v>
      </c>
      <c r="R3" s="32">
        <f>M3*Q3+N3</f>
        <v>-12.5</v>
      </c>
      <c r="S3" s="32">
        <f>MOD(540-(180/PI()*ATAN2(R3-H3,Q3-G3)),360)</f>
        <v>180.75137698302433</v>
      </c>
      <c r="T3" s="32">
        <f>MOD(540-(180/PI()*ATAN2(R3-J3,Q3-I3)),360)</f>
        <v>274.70124500478823</v>
      </c>
      <c r="U3" s="32">
        <f>MOD(540-(180/PI()*ATAN2(R3-L3,Q3-K3)),360)</f>
        <v>359.24862301697567</v>
      </c>
      <c r="V3" s="34">
        <f>IF(B5="","",SQRT(POWER(Q3,2)+POWER(R3,2)))</f>
        <v>12.658988901172162</v>
      </c>
      <c r="W3" s="35">
        <f>IF(B5="","",MOD(540-(180/PI()*ATAN2(R3,Q3)),360))</f>
        <v>350.90972307917764</v>
      </c>
      <c r="X3" s="34">
        <f>IF(B5="","",SQRT(POWER((G3-Q3),2)+POWER((H3-R3),2)))</f>
        <v>152.513114190223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2.75">
      <c r="A4" s="12">
        <v>150</v>
      </c>
      <c r="B4" s="12">
        <v>270</v>
      </c>
      <c r="C4" s="32">
        <f t="shared" si="0"/>
        <v>140</v>
      </c>
      <c r="D4" s="32">
        <f t="shared" si="0"/>
        <v>0</v>
      </c>
      <c r="E4" s="32">
        <f>A6</f>
        <v>154</v>
      </c>
      <c r="F4" s="32">
        <f>B6</f>
        <v>90</v>
      </c>
      <c r="G4" s="32">
        <f>A4*SIN(PI()*(360-B4)/180)</f>
        <v>150</v>
      </c>
      <c r="H4" s="32">
        <f>A4*COS(PI()*(360-B4)/180)</f>
        <v>9.18861341181465E-15</v>
      </c>
      <c r="I4" s="32">
        <f>C4*SIN(PI()*(360-D4)/180)</f>
        <v>-3.430415673744136E-14</v>
      </c>
      <c r="J4" s="32">
        <f>C4*COS(PI()*(360-D4)/180)</f>
        <v>140</v>
      </c>
      <c r="K4" s="32">
        <f>E4*SIN(PI()*(360-F4)/180)</f>
        <v>-154</v>
      </c>
      <c r="L4" s="32">
        <f>E4*COS(PI()*(360-F4)/180)</f>
        <v>-2.8300929308389122E-14</v>
      </c>
      <c r="M4" s="33">
        <f>-1*(I4-G4)/(J4-H4)</f>
        <v>1.0714285714285716</v>
      </c>
      <c r="N4" s="33">
        <f>(H4+J4)/2-M4*(G4+I4)/2</f>
        <v>-10.357142857142861</v>
      </c>
      <c r="O4" s="33">
        <f>-1*(K4-G4)/(L4-H4)</f>
        <v>-8108927928751957</v>
      </c>
      <c r="P4" s="33">
        <f>(H4+L4)/2-O4*(G4+K4)/2</f>
        <v>-16217855857503914</v>
      </c>
      <c r="Q4" s="32">
        <f>(N4-P4)/(O4-M4)</f>
        <v>-1.9999999999999984</v>
      </c>
      <c r="R4" s="32">
        <f>M4*Q4+N4</f>
        <v>-12.500000000000004</v>
      </c>
      <c r="S4" s="32">
        <f>MOD(540-(180/PI()*ATAN2(R4-H4,Q4-G4)),360)</f>
        <v>274.70124500478823</v>
      </c>
      <c r="T4" s="32">
        <f>MOD(540-(180/PI()*ATAN2(R4-J4,Q4-I4)),360)</f>
        <v>359.24862301697567</v>
      </c>
      <c r="U4" s="32">
        <f>MOD(540-(180/PI()*ATAN2(R4-L4,Q4-K4)),360)</f>
        <v>85.29875499521177</v>
      </c>
      <c r="V4" s="34">
        <f>IF(B6="","",SQRT(POWER(Q4,2)+POWER(R4,2)))</f>
        <v>12.658988901172165</v>
      </c>
      <c r="W4" s="35">
        <f>IF(B6="","",MOD(540-(180/PI()*ATAN2(R4,Q4)),360))</f>
        <v>350.90972307917764</v>
      </c>
      <c r="X4" s="34">
        <f>IF(B6="","",SQRT(POWER((G4-Q4),2)+POWER((H4-R4),2)))</f>
        <v>152.513114190223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12.75">
      <c r="A5" s="12">
        <v>140</v>
      </c>
      <c r="B5" s="12">
        <v>0</v>
      </c>
      <c r="C5" s="32">
        <f t="shared" si="0"/>
        <v>154</v>
      </c>
      <c r="D5" s="32">
        <f t="shared" si="0"/>
        <v>90</v>
      </c>
      <c r="E5" s="32">
        <f>A3</f>
        <v>165</v>
      </c>
      <c r="F5" s="32">
        <f>B3</f>
        <v>180</v>
      </c>
      <c r="G5" s="32">
        <f>A5*SIN(PI()*(360-B5)/180)</f>
        <v>-3.430415673744136E-14</v>
      </c>
      <c r="H5" s="32">
        <f>A5*COS(PI()*(360-B5)/180)</f>
        <v>140</v>
      </c>
      <c r="I5" s="32">
        <f>C5*SIN(PI()*(360-D5)/180)</f>
        <v>-154</v>
      </c>
      <c r="J5" s="32">
        <f>C5*COS(PI()*(360-D5)/180)</f>
        <v>-2.8300929308389122E-14</v>
      </c>
      <c r="K5" s="32">
        <f>E5*SIN(PI()*(360-F5)/180)</f>
        <v>2.021494950599223E-14</v>
      </c>
      <c r="L5" s="32">
        <f>E5*COS(PI()*(360-F5)/180)</f>
        <v>-165</v>
      </c>
      <c r="M5" s="33">
        <f>-1*(I5-G5)/(J5-H5)</f>
        <v>-1.0999999999999996</v>
      </c>
      <c r="N5" s="33">
        <f>(H5+J5)/2-M5*(G5+I5)/2</f>
        <v>-14.700000000000003</v>
      </c>
      <c r="O5" s="33">
        <f>-1*(K5-G5)/(L5-H5)</f>
        <v>1.7875116801125768E-16</v>
      </c>
      <c r="P5" s="33">
        <f>(H5+L5)/2-O5*(G5+K5)/2</f>
        <v>-12.5</v>
      </c>
      <c r="Q5" s="32">
        <f>(N5-P5)/(O5-M5)</f>
        <v>-2.0000000000000027</v>
      </c>
      <c r="R5" s="32">
        <f>M5*Q5+N5</f>
        <v>-12.5</v>
      </c>
      <c r="S5" s="32">
        <f>MOD(540-(180/PI()*ATAN2(R5-H5,Q5-G5)),360)</f>
        <v>359.24862301697567</v>
      </c>
      <c r="T5" s="32">
        <f>MOD(540-(180/PI()*ATAN2(R5-J5,Q5-I5)),360)</f>
        <v>85.29875499521177</v>
      </c>
      <c r="U5" s="32">
        <f>MOD(540-(180/PI()*ATAN2(R5-L5,Q5-K5)),360)</f>
        <v>180.75137698302433</v>
      </c>
      <c r="V5" s="34">
        <f>IF(B6="","",SQRT(POWER(Q5,2)+POWER(R5,2)))</f>
        <v>12.658988901172163</v>
      </c>
      <c r="W5" s="35">
        <f>IF(B6="","",MOD(540-(180/PI()*ATAN2(R5,Q5)),360))</f>
        <v>350.90972307917764</v>
      </c>
      <c r="X5" s="34">
        <f>IF(B6="","",SQRT(POWER((G5-Q5),2)+POWER((H5-R5),2)))</f>
        <v>152.513114190223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2.75">
      <c r="A6" s="12">
        <v>154</v>
      </c>
      <c r="B6" s="12">
        <v>90</v>
      </c>
      <c r="C6" s="32">
        <f>A3</f>
        <v>165</v>
      </c>
      <c r="D6" s="32">
        <f>B3</f>
        <v>180</v>
      </c>
      <c r="E6" s="32">
        <f>A4</f>
        <v>150</v>
      </c>
      <c r="F6" s="32">
        <f>B4</f>
        <v>270</v>
      </c>
      <c r="G6" s="32">
        <f>A6*SIN(PI()*(360-B6)/180)</f>
        <v>-154</v>
      </c>
      <c r="H6" s="32">
        <f>A6*COS(PI()*(360-B6)/180)</f>
        <v>-2.8300929308389122E-14</v>
      </c>
      <c r="I6" s="32">
        <f>C6*SIN(PI()*(360-D6)/180)</f>
        <v>2.021494950599223E-14</v>
      </c>
      <c r="J6" s="32">
        <f>C6*COS(PI()*(360-D6)/180)</f>
        <v>-165</v>
      </c>
      <c r="K6" s="32">
        <f>E6*SIN(PI()*(360-F6)/180)</f>
        <v>150</v>
      </c>
      <c r="L6" s="32">
        <f>E6*COS(PI()*(360-F6)/180)</f>
        <v>9.18861341181465E-15</v>
      </c>
      <c r="M6" s="33">
        <f>-1*(I6-G6)/(J6-H6)</f>
        <v>0.9333333333333337</v>
      </c>
      <c r="N6" s="33">
        <f>(H6+J6)/2-M6*(G6+I6)/2</f>
        <v>-10.63333333333334</v>
      </c>
      <c r="O6" s="33">
        <f>-1*(K6-G6)/(L6-H6)</f>
        <v>-8108927928751957</v>
      </c>
      <c r="P6" s="33">
        <f>(H6+L6)/2-O6*(G6+K6)/2</f>
        <v>-16217855857503914</v>
      </c>
      <c r="Q6" s="32">
        <f>(N6-P6)/(O6-M6)</f>
        <v>-1.9999999999999984</v>
      </c>
      <c r="R6" s="32">
        <f>M6*Q6+N6</f>
        <v>-12.500000000000005</v>
      </c>
      <c r="S6" s="32">
        <f>MOD(540-(180/PI()*ATAN2(R6-H6,Q6-G6)),360)</f>
        <v>85.29875499521177</v>
      </c>
      <c r="T6" s="32">
        <f>MOD(540-(180/PI()*ATAN2(R6-J6,Q6-I6)),360)</f>
        <v>180.75137698302433</v>
      </c>
      <c r="U6" s="32">
        <f>MOD(540-(180/PI()*ATAN2(R6-L6,Q6-K6)),360)</f>
        <v>274.70124500478823</v>
      </c>
      <c r="V6" s="34">
        <f>IF(B6="","",SQRT(POWER(Q6,2)+POWER(R6,2)))</f>
        <v>12.658988901172169</v>
      </c>
      <c r="W6" s="35">
        <f>IF(B6="","",MOD(540-(180/PI()*ATAN2(R6,Q6)),360))</f>
        <v>350.90972307917764</v>
      </c>
      <c r="X6" s="34">
        <f>IF(B6="","",SQRT(POWER((G6-Q6),2)+POWER((H6-R6),2)))</f>
        <v>152.513114190223</v>
      </c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.75">
      <c r="A7" s="36"/>
      <c r="B7" s="26" t="s">
        <v>74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7"/>
      <c r="P7" s="37"/>
      <c r="Q7" s="36"/>
      <c r="R7" s="36"/>
      <c r="S7" s="36"/>
      <c r="T7" s="36"/>
      <c r="U7" s="36"/>
      <c r="V7" s="38">
        <f>IF(B6="","",AVERAGE(V3:V6))</f>
        <v>12.658988901172165</v>
      </c>
      <c r="W7" s="38">
        <f>IF(B6="","",AVERAGE(W3:W6))</f>
        <v>350.90972307917764</v>
      </c>
      <c r="X7" s="38">
        <f>IF(B6="","",AVERAGE(X3:X6))</f>
        <v>152.513114190223</v>
      </c>
      <c r="Y7" s="39"/>
      <c r="Z7" s="24"/>
      <c r="AA7" s="39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.75">
      <c r="A8" s="39"/>
      <c r="B8" s="39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37"/>
      <c r="P8" s="37"/>
      <c r="Q8" s="36"/>
      <c r="R8" s="36"/>
      <c r="S8" s="36"/>
      <c r="T8" s="36"/>
      <c r="U8" s="36"/>
      <c r="V8" s="36"/>
      <c r="W8" s="28" t="s">
        <v>75</v>
      </c>
      <c r="X8" s="34">
        <f>IF(B6="","",STDEV(X3:X6))</f>
        <v>0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9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ht="12.75">
      <c r="A10" s="41" t="s">
        <v>59</v>
      </c>
      <c r="B10" s="41"/>
      <c r="C10" s="30" t="s">
        <v>6</v>
      </c>
      <c r="D10" s="30" t="s">
        <v>7</v>
      </c>
      <c r="E10" s="30" t="s">
        <v>8</v>
      </c>
      <c r="F10" s="30" t="s">
        <v>9</v>
      </c>
      <c r="G10" s="30" t="s">
        <v>10</v>
      </c>
      <c r="H10" s="30" t="s">
        <v>11</v>
      </c>
      <c r="I10" s="30" t="s">
        <v>13</v>
      </c>
      <c r="J10" s="30" t="s">
        <v>14</v>
      </c>
      <c r="K10" s="30" t="s">
        <v>15</v>
      </c>
      <c r="L10" s="30" t="s">
        <v>16</v>
      </c>
      <c r="M10" s="31" t="s">
        <v>17</v>
      </c>
      <c r="N10" s="31" t="s">
        <v>18</v>
      </c>
      <c r="O10" s="31" t="s">
        <v>19</v>
      </c>
      <c r="P10" s="31" t="s">
        <v>20</v>
      </c>
      <c r="Q10" s="30" t="s">
        <v>21</v>
      </c>
      <c r="R10" s="30" t="s">
        <v>22</v>
      </c>
      <c r="S10" s="30" t="s">
        <v>26</v>
      </c>
      <c r="T10" s="30" t="s">
        <v>27</v>
      </c>
      <c r="U10" s="30" t="s">
        <v>28</v>
      </c>
      <c r="V10" s="30" t="s">
        <v>1</v>
      </c>
      <c r="W10" s="30" t="s">
        <v>0</v>
      </c>
      <c r="X10" s="30" t="s">
        <v>23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4" ht="12.75">
      <c r="A11" s="30" t="s">
        <v>24</v>
      </c>
      <c r="B11" s="30" t="s">
        <v>25</v>
      </c>
      <c r="C11" s="30" t="s">
        <v>2</v>
      </c>
      <c r="D11" s="30" t="s">
        <v>3</v>
      </c>
      <c r="E11" s="30" t="s">
        <v>2</v>
      </c>
      <c r="F11" s="30" t="s">
        <v>3</v>
      </c>
      <c r="G11" s="30" t="s">
        <v>12</v>
      </c>
      <c r="H11" s="30" t="s">
        <v>12</v>
      </c>
      <c r="I11" s="30" t="s">
        <v>12</v>
      </c>
      <c r="J11" s="30" t="s">
        <v>12</v>
      </c>
      <c r="K11" s="30" t="s">
        <v>12</v>
      </c>
      <c r="L11" s="30" t="s">
        <v>12</v>
      </c>
      <c r="M11" s="31"/>
      <c r="N11" s="31"/>
      <c r="O11" s="31"/>
      <c r="P11" s="31"/>
      <c r="Q11" s="30" t="s">
        <v>12</v>
      </c>
      <c r="R11" s="30" t="s">
        <v>12</v>
      </c>
      <c r="S11" s="30" t="s">
        <v>3</v>
      </c>
      <c r="T11" s="30" t="s">
        <v>3</v>
      </c>
      <c r="U11" s="30" t="s">
        <v>3</v>
      </c>
      <c r="V11" s="30" t="s">
        <v>2</v>
      </c>
      <c r="W11" s="30" t="s">
        <v>3</v>
      </c>
      <c r="X11" s="30" t="s">
        <v>2</v>
      </c>
    </row>
    <row r="12" spans="1:24" ht="12.75">
      <c r="A12" s="12">
        <v>139</v>
      </c>
      <c r="B12" s="12">
        <v>180</v>
      </c>
      <c r="C12" s="32">
        <f aca="true" t="shared" si="1" ref="C12:D14">A13</f>
        <v>159</v>
      </c>
      <c r="D12" s="32">
        <f t="shared" si="1"/>
        <v>270</v>
      </c>
      <c r="E12" s="32">
        <f>A14</f>
        <v>166</v>
      </c>
      <c r="F12" s="32">
        <f>B14</f>
        <v>0</v>
      </c>
      <c r="G12" s="32">
        <f>A12*SIN(PI()*(360-B12)/180)</f>
        <v>1.7029563523229818E-14</v>
      </c>
      <c r="H12" s="32">
        <f>A12*COS(PI()*(360-B12)/180)</f>
        <v>-139</v>
      </c>
      <c r="I12" s="32">
        <f>C12*SIN(PI()*(360-D12)/180)</f>
        <v>159</v>
      </c>
      <c r="J12" s="32">
        <f>C12*COS(PI()*(360-D12)/180)</f>
        <v>9.739930216523529E-15</v>
      </c>
      <c r="K12" s="32">
        <f>E12*SIN(PI()*(360-F12)/180)</f>
        <v>-4.0674928702966184E-14</v>
      </c>
      <c r="L12" s="32">
        <f>E12*COS(PI()*(360-F12)/180)</f>
        <v>166</v>
      </c>
      <c r="M12" s="33">
        <f>-1*(I12-G12)/(J12-H12)</f>
        <v>-1.1438848920863307</v>
      </c>
      <c r="N12" s="33">
        <f>(H12+J12)/2-M12*(G12+I12)/2</f>
        <v>21.438848920863308</v>
      </c>
      <c r="O12" s="33">
        <f>-1*(K12-G12)/(L12-H12)</f>
        <v>1.8919505647933116E-16</v>
      </c>
      <c r="P12" s="33">
        <f>(H12+L12)/2-O12*(G12+K12)/2</f>
        <v>13.5</v>
      </c>
      <c r="Q12" s="32">
        <f>(N12-P12)/(O12-M12)</f>
        <v>6.940251572327043</v>
      </c>
      <c r="R12" s="32">
        <f>M12*Q12+N12</f>
        <v>13.500000000000002</v>
      </c>
      <c r="S12" s="32">
        <f>MOD(540-(180/PI()*ATAN2(R12-H12,Q12-G12)),360)</f>
        <v>177.3942758290466</v>
      </c>
      <c r="T12" s="32">
        <f>MOD(540-(180/PI()*ATAN2(R12-J12,Q12-I12)),360)</f>
        <v>264.92653149504645</v>
      </c>
      <c r="U12" s="32">
        <f>MOD(540-(180/PI()*ATAN2(R12-L12,Q12-K12)),360)</f>
        <v>2.6057241709534082</v>
      </c>
      <c r="V12" s="34">
        <f>IF(B14="","",SQRT(POWER(Q12,2)+POWER(R12,2)))</f>
        <v>15.179495771836034</v>
      </c>
      <c r="W12" s="35">
        <f>IF(B14="","",MOD(540-(180/PI()*ATAN2(R12,Q12)),360))</f>
        <v>152.7926344625207</v>
      </c>
      <c r="X12" s="34">
        <f>IF(B14="","",SQRT(POWER((G12-Q12),2)+POWER((H12-R12),2)))</f>
        <v>152.65784320462276</v>
      </c>
    </row>
    <row r="13" spans="1:24" ht="12.75">
      <c r="A13" s="12">
        <v>159</v>
      </c>
      <c r="B13" s="12">
        <v>270</v>
      </c>
      <c r="C13" s="32">
        <f t="shared" si="1"/>
        <v>166</v>
      </c>
      <c r="D13" s="32">
        <f t="shared" si="1"/>
        <v>0</v>
      </c>
      <c r="E13" s="32">
        <f>A15</f>
        <v>144</v>
      </c>
      <c r="F13" s="32">
        <f>B15</f>
        <v>90</v>
      </c>
      <c r="G13" s="32">
        <f>A13*SIN(PI()*(360-B13)/180)</f>
        <v>159</v>
      </c>
      <c r="H13" s="32">
        <f>A13*COS(PI()*(360-B13)/180)</f>
        <v>9.739930216523529E-15</v>
      </c>
      <c r="I13" s="32">
        <f>C13*SIN(PI()*(360-D13)/180)</f>
        <v>-4.0674928702966184E-14</v>
      </c>
      <c r="J13" s="32">
        <f>C13*COS(PI()*(360-D13)/180)</f>
        <v>166</v>
      </c>
      <c r="K13" s="32">
        <f>E13*SIN(PI()*(360-F13)/180)</f>
        <v>-144</v>
      </c>
      <c r="L13" s="32">
        <f>E13*COS(PI()*(360-F13)/180)</f>
        <v>-2.6463206626026192E-14</v>
      </c>
      <c r="M13" s="33">
        <f>-1*(I13-G13)/(J13-H13)</f>
        <v>0.957831325301205</v>
      </c>
      <c r="N13" s="33">
        <f>(H13+J13)/2-M13*(G13+I13)/2</f>
        <v>6.852409638554221</v>
      </c>
      <c r="O13" s="33">
        <f>-1*(K13-G13)/(L13-H13)</f>
        <v>-8369440507814854</v>
      </c>
      <c r="P13" s="33">
        <f>(H13+L13)/2-O13*(G13+K13)/2</f>
        <v>62770803808611410</v>
      </c>
      <c r="Q13" s="32">
        <f>(N13-P13)/(O13-M13)</f>
        <v>7.499999999999998</v>
      </c>
      <c r="R13" s="32">
        <f>M13*Q13+N13</f>
        <v>14.036144578313255</v>
      </c>
      <c r="S13" s="32">
        <f>MOD(540-(180/PI()*ATAN2(R13-H13,Q13-G13)),360)</f>
        <v>264.7067814682007</v>
      </c>
      <c r="T13" s="32">
        <f>MOD(540-(180/PI()*ATAN2(R13-J13,Q13-I13)),360)</f>
        <v>2.825474197799167</v>
      </c>
      <c r="U13" s="32">
        <f>MOD(540-(180/PI()*ATAN2(R13-L13,Q13-K13)),360)</f>
        <v>95.29321853179931</v>
      </c>
      <c r="V13" s="34">
        <f>IF(B15="","",SQRT(POWER(Q13,2)+POWER(R13,2)))</f>
        <v>15.914250049038206</v>
      </c>
      <c r="W13" s="35">
        <f>IF(B15="","",MOD(540-(180/PI()*ATAN2(R13,Q13)),360))</f>
        <v>151.88286038374258</v>
      </c>
      <c r="X13" s="34">
        <f>IF(B15="","",SQRT(POWER((G13-Q13),2)+POWER((H13-R13),2)))</f>
        <v>152.14881976086212</v>
      </c>
    </row>
    <row r="14" spans="1:24" ht="12.75">
      <c r="A14" s="12">
        <v>166</v>
      </c>
      <c r="B14" s="12">
        <v>0</v>
      </c>
      <c r="C14" s="32">
        <f t="shared" si="1"/>
        <v>144</v>
      </c>
      <c r="D14" s="32">
        <f t="shared" si="1"/>
        <v>90</v>
      </c>
      <c r="E14" s="32">
        <f>A12</f>
        <v>139</v>
      </c>
      <c r="F14" s="32">
        <f>B12</f>
        <v>180</v>
      </c>
      <c r="G14" s="32">
        <f>A14*SIN(PI()*(360-B14)/180)</f>
        <v>-4.0674928702966184E-14</v>
      </c>
      <c r="H14" s="32">
        <f>A14*COS(PI()*(360-B14)/180)</f>
        <v>166</v>
      </c>
      <c r="I14" s="32">
        <f>C14*SIN(PI()*(360-D14)/180)</f>
        <v>-144</v>
      </c>
      <c r="J14" s="32">
        <f>C14*COS(PI()*(360-D14)/180)</f>
        <v>-2.6463206626026192E-14</v>
      </c>
      <c r="K14" s="32">
        <f>E14*SIN(PI()*(360-F14)/180)</f>
        <v>1.7029563523229818E-14</v>
      </c>
      <c r="L14" s="32">
        <f>E14*COS(PI()*(360-F14)/180)</f>
        <v>-139</v>
      </c>
      <c r="M14" s="33">
        <f>-1*(I14-G14)/(J14-H14)</f>
        <v>-0.867469879518072</v>
      </c>
      <c r="N14" s="33">
        <f>(H14+J14)/2-M14*(G14+I14)/2</f>
        <v>20.542168674698793</v>
      </c>
      <c r="O14" s="33">
        <f>-1*(K14-G14)/(L14-H14)</f>
        <v>1.8919505647933116E-16</v>
      </c>
      <c r="P14" s="33">
        <f>(H14+L14)/2-O14*(G14+K14)/2</f>
        <v>13.5</v>
      </c>
      <c r="Q14" s="32">
        <f>(N14-P14)/(O14-M14)</f>
        <v>8.118055555555554</v>
      </c>
      <c r="R14" s="32">
        <f>M14*Q14+N14</f>
        <v>13.500000000000002</v>
      </c>
      <c r="S14" s="32">
        <f>MOD(540-(180/PI()*ATAN2(R14-H14,Q14-G14)),360)</f>
        <v>3.047158750816834</v>
      </c>
      <c r="T14" s="32">
        <f>MOD(540-(180/PI()*ATAN2(R14-J14,Q14-I14)),360)</f>
        <v>95.0715339787817</v>
      </c>
      <c r="U14" s="32">
        <f>MOD(540-(180/PI()*ATAN2(R14-L14,Q14-K14)),360)</f>
        <v>176.95284124918317</v>
      </c>
      <c r="V14" s="34">
        <f>IF(B15="","",SQRT(POWER(Q14,2)+POWER(R14,2)))</f>
        <v>15.752867231176882</v>
      </c>
      <c r="W14" s="35">
        <f>IF(B15="","",MOD(540-(180/PI()*ATAN2(R14,Q14)),360))</f>
        <v>148.97993100902897</v>
      </c>
      <c r="X14" s="34">
        <f>IF(B15="","",SQRT(POWER((G14-Q14),2)+POWER((H14-R14),2)))</f>
        <v>152.71592197935055</v>
      </c>
    </row>
    <row r="15" spans="1:24" ht="12.75">
      <c r="A15" s="12">
        <v>144</v>
      </c>
      <c r="B15" s="12">
        <v>90</v>
      </c>
      <c r="C15" s="32">
        <f>A12</f>
        <v>139</v>
      </c>
      <c r="D15" s="32">
        <f>B12</f>
        <v>180</v>
      </c>
      <c r="E15" s="32">
        <f>A13</f>
        <v>159</v>
      </c>
      <c r="F15" s="32">
        <f>B13</f>
        <v>270</v>
      </c>
      <c r="G15" s="32">
        <f>A15*SIN(PI()*(360-B15)/180)</f>
        <v>-144</v>
      </c>
      <c r="H15" s="32">
        <f>A15*COS(PI()*(360-B15)/180)</f>
        <v>-2.6463206626026192E-14</v>
      </c>
      <c r="I15" s="32">
        <f>C15*SIN(PI()*(360-D15)/180)</f>
        <v>1.7029563523229818E-14</v>
      </c>
      <c r="J15" s="32">
        <f>C15*COS(PI()*(360-D15)/180)</f>
        <v>-139</v>
      </c>
      <c r="K15" s="32">
        <f>E15*SIN(PI()*(360-F15)/180)</f>
        <v>159</v>
      </c>
      <c r="L15" s="32">
        <f>E15*COS(PI()*(360-F15)/180)</f>
        <v>9.739930216523529E-15</v>
      </c>
      <c r="M15" s="33">
        <f>-1*(I15-G15)/(J15-H15)</f>
        <v>1.0359712230215832</v>
      </c>
      <c r="N15" s="33">
        <f>(H15+J15)/2-M15*(G15+I15)/2</f>
        <v>5.089928057553962</v>
      </c>
      <c r="O15" s="33">
        <f>-1*(K15-G15)/(L15-H15)</f>
        <v>-8369440507814854</v>
      </c>
      <c r="P15" s="33">
        <f>(H15+L15)/2-O15*(G15+K15)/2</f>
        <v>62770803808611410</v>
      </c>
      <c r="Q15" s="32">
        <f>(N15-P15)/(O15-M15)</f>
        <v>7.499999999999998</v>
      </c>
      <c r="R15" s="32">
        <f>M15*Q15+N15</f>
        <v>12.859712230215834</v>
      </c>
      <c r="S15" s="32">
        <f>MOD(540-(180/PI()*ATAN2(R15-H15,Q15-G15)),360)</f>
        <v>94.85178395193594</v>
      </c>
      <c r="T15" s="32">
        <f>MOD(540-(180/PI()*ATAN2(R15-J15,Q15-I15)),360)</f>
        <v>177.17259127602904</v>
      </c>
      <c r="U15" s="32">
        <f>MOD(540-(180/PI()*ATAN2(R15-L15,Q15-K15)),360)</f>
        <v>265.1482160480641</v>
      </c>
      <c r="V15" s="34">
        <f>IF(B15="","",SQRT(POWER(Q15,2)+POWER(R15,2)))</f>
        <v>14.88698084380989</v>
      </c>
      <c r="W15" s="35">
        <f>IF(B15="","",MOD(540-(180/PI()*ATAN2(R15,Q15)),360))</f>
        <v>149.74854551143108</v>
      </c>
      <c r="X15" s="34">
        <f>IF(B15="","",SQRT(POWER((G15-Q15),2)+POWER((H15-R15),2)))</f>
        <v>152.044803260894</v>
      </c>
    </row>
    <row r="16" spans="1:27" ht="12.75">
      <c r="A16" s="36"/>
      <c r="B16" s="26" t="s">
        <v>74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7"/>
      <c r="O16" s="37"/>
      <c r="P16" s="37"/>
      <c r="Q16" s="36"/>
      <c r="R16" s="36"/>
      <c r="S16" s="36"/>
      <c r="T16" s="36"/>
      <c r="U16" s="36"/>
      <c r="V16" s="38">
        <f>IF(B15="","",AVERAGE(V12:V15))</f>
        <v>15.433398473965255</v>
      </c>
      <c r="W16" s="38">
        <f>IF(B15="","",AVERAGE(W12:W15))</f>
        <v>150.85099284168083</v>
      </c>
      <c r="X16" s="38">
        <f>IF(B15="","",AVERAGE(X12:X15))</f>
        <v>152.39184705143236</v>
      </c>
      <c r="Y16" s="36"/>
      <c r="AA16" s="36"/>
    </row>
    <row r="17" spans="1:24" ht="12.75">
      <c r="A17" s="39"/>
      <c r="B17" s="3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  <c r="Q17" s="36"/>
      <c r="R17" s="36"/>
      <c r="S17" s="36"/>
      <c r="T17" s="36"/>
      <c r="U17" s="36"/>
      <c r="V17" s="36"/>
      <c r="W17" s="28" t="s">
        <v>75</v>
      </c>
      <c r="X17" s="34">
        <f>IF(B15="","",STDEV(X12:X15))</f>
        <v>0.34413183952782256</v>
      </c>
    </row>
    <row r="19" spans="1:24" ht="12.75">
      <c r="A19" s="41" t="s">
        <v>60</v>
      </c>
      <c r="B19" s="41"/>
      <c r="C19" s="30" t="s">
        <v>6</v>
      </c>
      <c r="D19" s="30" t="s">
        <v>7</v>
      </c>
      <c r="E19" s="30" t="s">
        <v>8</v>
      </c>
      <c r="F19" s="30" t="s">
        <v>9</v>
      </c>
      <c r="G19" s="30" t="s">
        <v>10</v>
      </c>
      <c r="H19" s="30" t="s">
        <v>11</v>
      </c>
      <c r="I19" s="30" t="s">
        <v>13</v>
      </c>
      <c r="J19" s="30" t="s">
        <v>14</v>
      </c>
      <c r="K19" s="30" t="s">
        <v>15</v>
      </c>
      <c r="L19" s="30" t="s">
        <v>16</v>
      </c>
      <c r="M19" s="31" t="s">
        <v>17</v>
      </c>
      <c r="N19" s="31" t="s">
        <v>18</v>
      </c>
      <c r="O19" s="31" t="s">
        <v>19</v>
      </c>
      <c r="P19" s="31" t="s">
        <v>20</v>
      </c>
      <c r="Q19" s="30" t="s">
        <v>21</v>
      </c>
      <c r="R19" s="30" t="s">
        <v>22</v>
      </c>
      <c r="S19" s="30" t="s">
        <v>26</v>
      </c>
      <c r="T19" s="30" t="s">
        <v>27</v>
      </c>
      <c r="U19" s="30" t="s">
        <v>28</v>
      </c>
      <c r="V19" s="30" t="s">
        <v>1</v>
      </c>
      <c r="W19" s="30" t="s">
        <v>0</v>
      </c>
      <c r="X19" s="30" t="s">
        <v>23</v>
      </c>
    </row>
    <row r="20" spans="1:24" ht="12.75">
      <c r="A20" s="30" t="s">
        <v>24</v>
      </c>
      <c r="B20" s="30" t="s">
        <v>25</v>
      </c>
      <c r="C20" s="30" t="s">
        <v>2</v>
      </c>
      <c r="D20" s="30" t="s">
        <v>3</v>
      </c>
      <c r="E20" s="30" t="s">
        <v>2</v>
      </c>
      <c r="F20" s="30" t="s">
        <v>3</v>
      </c>
      <c r="G20" s="30" t="s">
        <v>12</v>
      </c>
      <c r="H20" s="30" t="s">
        <v>12</v>
      </c>
      <c r="I20" s="30" t="s">
        <v>12</v>
      </c>
      <c r="J20" s="30" t="s">
        <v>12</v>
      </c>
      <c r="K20" s="30" t="s">
        <v>12</v>
      </c>
      <c r="L20" s="30" t="s">
        <v>12</v>
      </c>
      <c r="M20" s="31"/>
      <c r="N20" s="31"/>
      <c r="O20" s="31"/>
      <c r="P20" s="31"/>
      <c r="Q20" s="30" t="s">
        <v>12</v>
      </c>
      <c r="R20" s="30" t="s">
        <v>12</v>
      </c>
      <c r="S20" s="30" t="s">
        <v>3</v>
      </c>
      <c r="T20" s="30" t="s">
        <v>3</v>
      </c>
      <c r="U20" s="30" t="s">
        <v>3</v>
      </c>
      <c r="V20" s="30" t="s">
        <v>2</v>
      </c>
      <c r="W20" s="30" t="s">
        <v>3</v>
      </c>
      <c r="X20" s="30" t="s">
        <v>2</v>
      </c>
    </row>
    <row r="21" spans="1:24" ht="12.75">
      <c r="A21" s="12">
        <v>148</v>
      </c>
      <c r="B21" s="12">
        <v>180</v>
      </c>
      <c r="C21" s="32">
        <f aca="true" t="shared" si="2" ref="C21:D23">A22</f>
        <v>153</v>
      </c>
      <c r="D21" s="32">
        <f t="shared" si="2"/>
        <v>270</v>
      </c>
      <c r="E21" s="32">
        <f>A23</f>
        <v>156</v>
      </c>
      <c r="F21" s="32">
        <f>B23</f>
        <v>0</v>
      </c>
      <c r="G21" s="32">
        <f>A21*SIN(PI()*(360-B21)/180)</f>
        <v>1.8132197132647576E-14</v>
      </c>
      <c r="H21" s="32">
        <f>A21*COS(PI()*(360-B21)/180)</f>
        <v>-148</v>
      </c>
      <c r="I21" s="32">
        <f>C21*SIN(PI()*(360-D21)/180)</f>
        <v>153</v>
      </c>
      <c r="J21" s="32">
        <f>C21*COS(PI()*(360-D21)/180)</f>
        <v>9.372385680050943E-15</v>
      </c>
      <c r="K21" s="32">
        <f>E21*SIN(PI()*(360-F21)/180)</f>
        <v>-3.8224631793148944E-14</v>
      </c>
      <c r="L21" s="32">
        <f>E21*COS(PI()*(360-F21)/180)</f>
        <v>156</v>
      </c>
      <c r="M21" s="33">
        <f>-1*(I21-G21)/(J21-H21)</f>
        <v>-1.0337837837837835</v>
      </c>
      <c r="N21" s="33">
        <f>(H21+J21)/2-M21*(G21+I21)/2</f>
        <v>5.0844594594594525</v>
      </c>
      <c r="O21" s="33">
        <f>-1*(K21-G21)/(L21-H21)</f>
        <v>1.8538430567696225E-16</v>
      </c>
      <c r="P21" s="33">
        <f>(H21+L21)/2-O21*(G21+K21)/2</f>
        <v>4</v>
      </c>
      <c r="Q21" s="32">
        <f>(N21-P21)/(O21-M21)</f>
        <v>1.0490196078431306</v>
      </c>
      <c r="R21" s="32">
        <f>M21*Q21+N21</f>
        <v>4</v>
      </c>
      <c r="S21" s="32">
        <f>MOD(540-(180/PI()*ATAN2(R21-H21,Q21-G21)),360)</f>
        <v>179.6045826189021</v>
      </c>
      <c r="T21" s="32">
        <f>MOD(540-(180/PI()*ATAN2(R21-J21,Q21-I21)),360)</f>
        <v>268.49207816474075</v>
      </c>
      <c r="U21" s="32">
        <f>MOD(540-(180/PI()*ATAN2(R21-L21,Q21-K21)),360)</f>
        <v>0.3954173810979569</v>
      </c>
      <c r="V21" s="34">
        <f>IF(B23="","",SQRT(POWER(Q21,2)+POWER(R21,2)))</f>
        <v>4.135268085340944</v>
      </c>
      <c r="W21" s="35">
        <f>IF(B23="","",MOD(540-(180/PI()*ATAN2(R21,Q21)),360))</f>
        <v>165.30483469716057</v>
      </c>
      <c r="X21" s="34">
        <f>IF(B23="","",SQRT(POWER((G21-Q21),2)+POWER((H21-R21),2)))</f>
        <v>152.00361983235018</v>
      </c>
    </row>
    <row r="22" spans="1:24" ht="12.75">
      <c r="A22" s="12">
        <v>153</v>
      </c>
      <c r="B22" s="12">
        <v>270</v>
      </c>
      <c r="C22" s="32">
        <f t="shared" si="2"/>
        <v>156</v>
      </c>
      <c r="D22" s="32">
        <f t="shared" si="2"/>
        <v>0</v>
      </c>
      <c r="E22" s="32">
        <f>A24</f>
        <v>149</v>
      </c>
      <c r="F22" s="32">
        <f>B24</f>
        <v>90</v>
      </c>
      <c r="G22" s="32">
        <f>A22*SIN(PI()*(360-B22)/180)</f>
        <v>153</v>
      </c>
      <c r="H22" s="32">
        <f>A22*COS(PI()*(360-B22)/180)</f>
        <v>9.372385680050943E-15</v>
      </c>
      <c r="I22" s="32">
        <f>C22*SIN(PI()*(360-D22)/180)</f>
        <v>-3.8224631793148944E-14</v>
      </c>
      <c r="J22" s="32">
        <f>C22*COS(PI()*(360-D22)/180)</f>
        <v>156</v>
      </c>
      <c r="K22" s="32">
        <f>E22*SIN(PI()*(360-F22)/180)</f>
        <v>-149</v>
      </c>
      <c r="L22" s="32">
        <f>E22*COS(PI()*(360-F22)/180)</f>
        <v>-2.7382067967207657E-14</v>
      </c>
      <c r="M22" s="33">
        <f>-1*(I22-G22)/(J22-H22)</f>
        <v>0.980769230769231</v>
      </c>
      <c r="N22" s="33">
        <f>(H22+J22)/2-M22*(G22+I22)/2</f>
        <v>2.9711538461538396</v>
      </c>
      <c r="O22" s="33">
        <f>-1*(K22-G22)/(L22-H22)</f>
        <v>-8216691313068266</v>
      </c>
      <c r="P22" s="33">
        <f>(H22+L22)/2-O22*(G22+K22)/2</f>
        <v>16433382626136532</v>
      </c>
      <c r="Q22" s="32">
        <f>(N22-P22)/(O22-M22)</f>
        <v>1.9999999999999996</v>
      </c>
      <c r="R22" s="32">
        <f>M22*Q22+N22</f>
        <v>4.932692307692301</v>
      </c>
      <c r="S22" s="32">
        <f>MOD(540-(180/PI()*ATAN2(R22-H22,Q22-G22)),360)</f>
        <v>268.12899348153667</v>
      </c>
      <c r="T22" s="32">
        <f>MOD(540-(180/PI()*ATAN2(R22-J22,Q22-I22)),360)</f>
        <v>0.7585020643020357</v>
      </c>
      <c r="U22" s="32">
        <f>MOD(540-(180/PI()*ATAN2(R22-L22,Q22-K22)),360)</f>
        <v>91.87100651846339</v>
      </c>
      <c r="V22" s="34">
        <f>IF(B24="","",SQRT(POWER(Q22,2)+POWER(R22,2)))</f>
        <v>5.3227298825289635</v>
      </c>
      <c r="W22" s="35">
        <f>IF(B24="","",MOD(540-(180/PI()*ATAN2(R22,Q22)),360))</f>
        <v>157.92950798568836</v>
      </c>
      <c r="X22" s="34">
        <f>IF(B24="","",SQRT(POWER((G22-Q22),2)+POWER((H22-R22),2)))</f>
        <v>151.08054624405608</v>
      </c>
    </row>
    <row r="23" spans="1:24" ht="12.75">
      <c r="A23" s="12">
        <v>156</v>
      </c>
      <c r="B23" s="12">
        <v>0</v>
      </c>
      <c r="C23" s="32">
        <f t="shared" si="2"/>
        <v>149</v>
      </c>
      <c r="D23" s="32">
        <f t="shared" si="2"/>
        <v>90</v>
      </c>
      <c r="E23" s="32">
        <f>A21</f>
        <v>148</v>
      </c>
      <c r="F23" s="32">
        <f>B21</f>
        <v>180</v>
      </c>
      <c r="G23" s="32">
        <f>A23*SIN(PI()*(360-B23)/180)</f>
        <v>-3.8224631793148944E-14</v>
      </c>
      <c r="H23" s="32">
        <f>A23*COS(PI()*(360-B23)/180)</f>
        <v>156</v>
      </c>
      <c r="I23" s="32">
        <f>C23*SIN(PI()*(360-D23)/180)</f>
        <v>-149</v>
      </c>
      <c r="J23" s="32">
        <f>C23*COS(PI()*(360-D23)/180)</f>
        <v>-2.7382067967207657E-14</v>
      </c>
      <c r="K23" s="32">
        <f>E23*SIN(PI()*(360-F23)/180)</f>
        <v>1.8132197132647576E-14</v>
      </c>
      <c r="L23" s="32">
        <f>E23*COS(PI()*(360-F23)/180)</f>
        <v>-148</v>
      </c>
      <c r="M23" s="33">
        <f>-1*(I23-G23)/(J23-H23)</f>
        <v>-0.9551282051282047</v>
      </c>
      <c r="N23" s="33">
        <f>(H23+J23)/2-M23*(G23+I23)/2</f>
        <v>6.842948717948715</v>
      </c>
      <c r="O23" s="33">
        <f>-1*(K23-G23)/(L23-H23)</f>
        <v>1.8538430567696225E-16</v>
      </c>
      <c r="P23" s="33">
        <f>(H23+L23)/2-O23*(G23+K23)/2</f>
        <v>4</v>
      </c>
      <c r="Q23" s="32">
        <f>(N23-P23)/(O23-M23)</f>
        <v>2.976510067114092</v>
      </c>
      <c r="R23" s="32">
        <f>M23*Q23+N23</f>
        <v>4</v>
      </c>
      <c r="S23" s="32">
        <f>MOD(540-(180/PI()*ATAN2(R23-H23,Q23-G23)),360)</f>
        <v>1.1218399378496997</v>
      </c>
      <c r="T23" s="32">
        <f>MOD(540-(180/PI()*ATAN2(R23-J23,Q23-I23)),360)</f>
        <v>91.50766864491573</v>
      </c>
      <c r="U23" s="32">
        <f>MOD(540-(180/PI()*ATAN2(R23-L23,Q23-K23)),360)</f>
        <v>178.8781600621503</v>
      </c>
      <c r="V23" s="34">
        <f>IF(B24="","",SQRT(POWER(Q23,2)+POWER(R23,2)))</f>
        <v>4.98594145369072</v>
      </c>
      <c r="W23" s="35">
        <f>IF(B24="","",MOD(540-(180/PI()*ATAN2(R23,Q23)),360))</f>
        <v>143.34604988813226</v>
      </c>
      <c r="X23" s="34">
        <f>IF(B24="","",SQRT(POWER((G23-Q23),2)+POWER((H23-R23),2)))</f>
        <v>152.02914066776682</v>
      </c>
    </row>
    <row r="24" spans="1:24" ht="12.75">
      <c r="A24" s="12">
        <v>149</v>
      </c>
      <c r="B24" s="12">
        <v>90</v>
      </c>
      <c r="C24" s="32">
        <f>A21</f>
        <v>148</v>
      </c>
      <c r="D24" s="32">
        <f>B21</f>
        <v>180</v>
      </c>
      <c r="E24" s="32">
        <f>A22</f>
        <v>153</v>
      </c>
      <c r="F24" s="32">
        <f>B22</f>
        <v>270</v>
      </c>
      <c r="G24" s="32">
        <f>A24*SIN(PI()*(360-B24)/180)</f>
        <v>-149</v>
      </c>
      <c r="H24" s="32">
        <f>A24*COS(PI()*(360-B24)/180)</f>
        <v>-2.7382067967207657E-14</v>
      </c>
      <c r="I24" s="32">
        <f>C24*SIN(PI()*(360-D24)/180)</f>
        <v>1.8132197132647576E-14</v>
      </c>
      <c r="J24" s="32">
        <f>C24*COS(PI()*(360-D24)/180)</f>
        <v>-148</v>
      </c>
      <c r="K24" s="32">
        <f>E24*SIN(PI()*(360-F24)/180)</f>
        <v>153</v>
      </c>
      <c r="L24" s="32">
        <f>E24*COS(PI()*(360-F24)/180)</f>
        <v>9.372385680050943E-15</v>
      </c>
      <c r="M24" s="33">
        <f>-1*(I24-G24)/(J24-H24)</f>
        <v>1.0067567567567572</v>
      </c>
      <c r="N24" s="33">
        <f>(H24+J24)/2-M24*(G24+I24)/2</f>
        <v>1.003378378378386</v>
      </c>
      <c r="O24" s="33">
        <f>-1*(K24-G24)/(L24-H24)</f>
        <v>-8216691313068266</v>
      </c>
      <c r="P24" s="33">
        <f>(H24+L24)/2-O24*(G24+K24)/2</f>
        <v>16433382626136532</v>
      </c>
      <c r="Q24" s="32">
        <f>(N24-P24)/(O24-M24)</f>
        <v>1.9999999999999996</v>
      </c>
      <c r="R24" s="32">
        <f>M24*Q24+N24</f>
        <v>3.0168918918919</v>
      </c>
      <c r="S24" s="32">
        <f>MOD(540-(180/PI()*ATAN2(R24-H24,Q24-G24)),360)</f>
        <v>91.14458396171165</v>
      </c>
      <c r="T24" s="32">
        <f>MOD(540-(180/PI()*ATAN2(R24-J24,Q24-I24)),360)</f>
        <v>179.24124474535438</v>
      </c>
      <c r="U24" s="32">
        <f>MOD(540-(180/PI()*ATAN2(R24-L24,Q24-K24)),360)</f>
        <v>268.85541603828835</v>
      </c>
      <c r="V24" s="34">
        <f>IF(B24="","",SQRT(POWER(Q24,2)+POWER(R24,2)))</f>
        <v>3.6196183068609717</v>
      </c>
      <c r="W24" s="35">
        <f>IF(B24="","",MOD(540-(180/PI()*ATAN2(R24,Q24)),360))</f>
        <v>146.45825153053255</v>
      </c>
      <c r="X24" s="34">
        <f>IF(B24="","",SQRT(POWER((G24-Q24),2)+POWER((H24-R24),2)))</f>
        <v>151.03013486283908</v>
      </c>
    </row>
    <row r="25" spans="1:24" ht="12.75">
      <c r="A25" s="36"/>
      <c r="B25" s="26" t="s">
        <v>74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36"/>
      <c r="R25" s="36"/>
      <c r="S25" s="36"/>
      <c r="T25" s="36"/>
      <c r="U25" s="36"/>
      <c r="V25" s="38">
        <f>IF(B24="","",AVERAGE(V21:V24))</f>
        <v>4.5158894321054</v>
      </c>
      <c r="W25" s="38">
        <f>IF(B24="","",AVERAGE(W21:W24))</f>
        <v>153.25966102537842</v>
      </c>
      <c r="X25" s="38">
        <f>IF(B24="","",AVERAGE(X21:X24))</f>
        <v>151.53586040175304</v>
      </c>
    </row>
    <row r="26" spans="1:24" ht="12.75">
      <c r="A26" s="39"/>
      <c r="B26" s="3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37"/>
      <c r="P26" s="37"/>
      <c r="Q26" s="36"/>
      <c r="R26" s="36"/>
      <c r="S26" s="36"/>
      <c r="T26" s="36"/>
      <c r="U26" s="36"/>
      <c r="V26" s="36"/>
      <c r="W26" s="28" t="s">
        <v>75</v>
      </c>
      <c r="X26" s="34">
        <f>IF(B24="","",STDEV(X21:X24))</f>
        <v>0.5553358169165664</v>
      </c>
    </row>
    <row r="28" spans="1:24" ht="12.75">
      <c r="A28" s="41" t="s">
        <v>61</v>
      </c>
      <c r="B28" s="41"/>
      <c r="C28" s="30" t="s">
        <v>6</v>
      </c>
      <c r="D28" s="30" t="s">
        <v>7</v>
      </c>
      <c r="E28" s="30" t="s">
        <v>8</v>
      </c>
      <c r="F28" s="30" t="s">
        <v>9</v>
      </c>
      <c r="G28" s="30" t="s">
        <v>10</v>
      </c>
      <c r="H28" s="30" t="s">
        <v>11</v>
      </c>
      <c r="I28" s="30" t="s">
        <v>13</v>
      </c>
      <c r="J28" s="30" t="s">
        <v>14</v>
      </c>
      <c r="K28" s="30" t="s">
        <v>15</v>
      </c>
      <c r="L28" s="30" t="s">
        <v>16</v>
      </c>
      <c r="M28" s="31" t="s">
        <v>17</v>
      </c>
      <c r="N28" s="31" t="s">
        <v>18</v>
      </c>
      <c r="O28" s="31" t="s">
        <v>19</v>
      </c>
      <c r="P28" s="31" t="s">
        <v>20</v>
      </c>
      <c r="Q28" s="30" t="s">
        <v>21</v>
      </c>
      <c r="R28" s="30" t="s">
        <v>22</v>
      </c>
      <c r="S28" s="30" t="s">
        <v>26</v>
      </c>
      <c r="T28" s="30" t="s">
        <v>27</v>
      </c>
      <c r="U28" s="30" t="s">
        <v>28</v>
      </c>
      <c r="V28" s="30" t="s">
        <v>1</v>
      </c>
      <c r="W28" s="30" t="s">
        <v>0</v>
      </c>
      <c r="X28" s="30" t="s">
        <v>23</v>
      </c>
    </row>
    <row r="29" spans="1:24" ht="12.75">
      <c r="A29" s="30" t="s">
        <v>24</v>
      </c>
      <c r="B29" s="30" t="s">
        <v>25</v>
      </c>
      <c r="C29" s="30" t="s">
        <v>2</v>
      </c>
      <c r="D29" s="30" t="s">
        <v>3</v>
      </c>
      <c r="E29" s="30" t="s">
        <v>2</v>
      </c>
      <c r="F29" s="30" t="s">
        <v>3</v>
      </c>
      <c r="G29" s="30" t="s">
        <v>12</v>
      </c>
      <c r="H29" s="30" t="s">
        <v>12</v>
      </c>
      <c r="I29" s="30" t="s">
        <v>12</v>
      </c>
      <c r="J29" s="30" t="s">
        <v>12</v>
      </c>
      <c r="K29" s="30" t="s">
        <v>12</v>
      </c>
      <c r="L29" s="30" t="s">
        <v>12</v>
      </c>
      <c r="M29" s="31"/>
      <c r="N29" s="31"/>
      <c r="O29" s="31"/>
      <c r="P29" s="31"/>
      <c r="Q29" s="30" t="s">
        <v>12</v>
      </c>
      <c r="R29" s="30" t="s">
        <v>12</v>
      </c>
      <c r="S29" s="30" t="s">
        <v>3</v>
      </c>
      <c r="T29" s="30" t="s">
        <v>3</v>
      </c>
      <c r="U29" s="30" t="s">
        <v>3</v>
      </c>
      <c r="V29" s="30" t="s">
        <v>2</v>
      </c>
      <c r="W29" s="30" t="s">
        <v>3</v>
      </c>
      <c r="X29" s="30" t="s">
        <v>2</v>
      </c>
    </row>
    <row r="30" spans="1:24" ht="12.75">
      <c r="A30" s="12">
        <v>175</v>
      </c>
      <c r="B30" s="12">
        <v>180</v>
      </c>
      <c r="C30" s="32">
        <f aca="true" t="shared" si="3" ref="C30:D32">A31</f>
        <v>154</v>
      </c>
      <c r="D30" s="32">
        <f t="shared" si="3"/>
        <v>270</v>
      </c>
      <c r="E30" s="32">
        <f>A32</f>
        <v>138</v>
      </c>
      <c r="F30" s="32">
        <f>B32</f>
        <v>0</v>
      </c>
      <c r="G30" s="32">
        <f>A30*SIN(PI()*(360-B30)/180)</f>
        <v>2.144009796090085E-14</v>
      </c>
      <c r="H30" s="32">
        <f>A30*COS(PI()*(360-B30)/180)</f>
        <v>-175</v>
      </c>
      <c r="I30" s="32">
        <f>C30*SIN(PI()*(360-D30)/180)</f>
        <v>154</v>
      </c>
      <c r="J30" s="32">
        <f>C30*COS(PI()*(360-D30)/180)</f>
        <v>9.433643102796374E-15</v>
      </c>
      <c r="K30" s="32">
        <f>E30*SIN(PI()*(360-F30)/180)</f>
        <v>-3.381409735547791E-14</v>
      </c>
      <c r="L30" s="32">
        <f>E30*COS(PI()*(360-F30)/180)</f>
        <v>138</v>
      </c>
      <c r="M30" s="33">
        <f>-1*(I30-G30)/(J30-H30)</f>
        <v>-0.8799999999999998</v>
      </c>
      <c r="N30" s="33">
        <f>(H30+J30)/2-M30*(G30+I30)/2</f>
        <v>-19.74000000000001</v>
      </c>
      <c r="O30" s="33">
        <f>-1*(K30-G30)/(L30-H30)</f>
        <v>1.7653097545168933E-16</v>
      </c>
      <c r="P30" s="33">
        <f>(H30+L30)/2-O30*(G30+K30)/2</f>
        <v>-18.5</v>
      </c>
      <c r="Q30" s="32">
        <f>(N30-P30)/(O30-M30)</f>
        <v>-1.4090909090909194</v>
      </c>
      <c r="R30" s="32">
        <f>M30*Q30+N30</f>
        <v>-18.5</v>
      </c>
      <c r="S30" s="32">
        <f>MOD(540-(180/PI()*ATAN2(R30-H30,Q30-G30)),360)</f>
        <v>180.51586441197378</v>
      </c>
      <c r="T30" s="32">
        <f>MOD(540-(180/PI()*ATAN2(R30-J30,Q30-I30)),360)</f>
        <v>276.78858114863897</v>
      </c>
      <c r="U30" s="32">
        <f>MOD(540-(180/PI()*ATAN2(R30-L30,Q30-K30)),360)</f>
        <v>359.4841355880262</v>
      </c>
      <c r="V30" s="34">
        <f>IF(B32="","",SQRT(POWER(Q30,2)+POWER(R30,2)))</f>
        <v>18.553585561558787</v>
      </c>
      <c r="W30" s="35">
        <f>IF(B32="","",MOD(540-(180/PI()*ATAN2(R30,Q30)),360))</f>
        <v>355.644357981137</v>
      </c>
      <c r="X30" s="34">
        <f>IF(B32="","",SQRT(POWER((G30-Q30),2)+POWER((H30-R30),2)))</f>
        <v>156.5063434407375</v>
      </c>
    </row>
    <row r="31" spans="1:24" ht="12.75">
      <c r="A31" s="12">
        <v>154</v>
      </c>
      <c r="B31" s="12">
        <v>270</v>
      </c>
      <c r="C31" s="32">
        <f t="shared" si="3"/>
        <v>138</v>
      </c>
      <c r="D31" s="32">
        <f t="shared" si="3"/>
        <v>0</v>
      </c>
      <c r="E31" s="32">
        <f>A33</f>
        <v>159</v>
      </c>
      <c r="F31" s="32">
        <f>B33</f>
        <v>90</v>
      </c>
      <c r="G31" s="32">
        <f>A31*SIN(PI()*(360-B31)/180)</f>
        <v>154</v>
      </c>
      <c r="H31" s="32">
        <f>A31*COS(PI()*(360-B31)/180)</f>
        <v>9.433643102796374E-15</v>
      </c>
      <c r="I31" s="32">
        <f>C31*SIN(PI()*(360-D31)/180)</f>
        <v>-3.381409735547791E-14</v>
      </c>
      <c r="J31" s="32">
        <f>C31*COS(PI()*(360-D31)/180)</f>
        <v>138</v>
      </c>
      <c r="K31" s="32">
        <f>E31*SIN(PI()*(360-F31)/180)</f>
        <v>-159</v>
      </c>
      <c r="L31" s="32">
        <f>E31*COS(PI()*(360-F31)/180)</f>
        <v>-2.921979064957059E-14</v>
      </c>
      <c r="M31" s="33">
        <f>-1*(I31-G31)/(J31-H31)</f>
        <v>1.1159420289855075</v>
      </c>
      <c r="N31" s="33">
        <f>(H31+J31)/2-M31*(G31+I31)/2</f>
        <v>-16.927536231884062</v>
      </c>
      <c r="O31" s="33">
        <f>-1*(K31-G31)/(L31-H31)</f>
        <v>-8097598831845911</v>
      </c>
      <c r="P31" s="33">
        <f>(H31+L31)/2-O31*(G31+K31)/2</f>
        <v>-20243997079614776</v>
      </c>
      <c r="Q31" s="32">
        <f>(N31-P31)/(O31-M31)</f>
        <v>-2.4999999999999973</v>
      </c>
      <c r="R31" s="32">
        <f>M31*Q31+N31</f>
        <v>-19.717391304347828</v>
      </c>
      <c r="S31" s="32">
        <f>MOD(540-(180/PI()*ATAN2(R31-H31,Q31-G31)),360)</f>
        <v>277.18084394251366</v>
      </c>
      <c r="T31" s="32">
        <f>MOD(540-(180/PI()*ATAN2(R31-J31,Q31-I31)),360)</f>
        <v>359.0918727941515</v>
      </c>
      <c r="U31" s="32">
        <f>MOD(540-(180/PI()*ATAN2(R31-L31,Q31-K31)),360)</f>
        <v>82.81915605748634</v>
      </c>
      <c r="V31" s="34">
        <f>IF(B33="","",SQRT(POWER(Q31,2)+POWER(R31,2)))</f>
        <v>19.875248925454276</v>
      </c>
      <c r="W31" s="35">
        <f>IF(B33="","",MOD(540-(180/PI()*ATAN2(R31,Q31)),360))</f>
        <v>352.7739329983531</v>
      </c>
      <c r="X31" s="34">
        <f>IF(B33="","",SQRT(POWER((G31-Q31),2)+POWER((H31-R31),2)))</f>
        <v>157.73720398133338</v>
      </c>
    </row>
    <row r="32" spans="1:24" ht="12.75">
      <c r="A32" s="12">
        <v>138</v>
      </c>
      <c r="B32" s="12">
        <v>0</v>
      </c>
      <c r="C32" s="32">
        <f t="shared" si="3"/>
        <v>159</v>
      </c>
      <c r="D32" s="32">
        <f t="shared" si="3"/>
        <v>90</v>
      </c>
      <c r="E32" s="32">
        <f>A30</f>
        <v>175</v>
      </c>
      <c r="F32" s="32">
        <f>B30</f>
        <v>180</v>
      </c>
      <c r="G32" s="32">
        <f>A32*SIN(PI()*(360-B32)/180)</f>
        <v>-3.381409735547791E-14</v>
      </c>
      <c r="H32" s="32">
        <f>A32*COS(PI()*(360-B32)/180)</f>
        <v>138</v>
      </c>
      <c r="I32" s="32">
        <f>C32*SIN(PI()*(360-D32)/180)</f>
        <v>-159</v>
      </c>
      <c r="J32" s="32">
        <f>C32*COS(PI()*(360-D32)/180)</f>
        <v>-2.921979064957059E-14</v>
      </c>
      <c r="K32" s="32">
        <f>E32*SIN(PI()*(360-F32)/180)</f>
        <v>2.144009796090085E-14</v>
      </c>
      <c r="L32" s="32">
        <f>E32*COS(PI()*(360-F32)/180)</f>
        <v>-175</v>
      </c>
      <c r="M32" s="33">
        <f>-1*(I32-G32)/(J32-H32)</f>
        <v>-1.1521739130434778</v>
      </c>
      <c r="N32" s="33">
        <f>(H32+J32)/2-M32*(G32+I32)/2</f>
        <v>-22.597826086956516</v>
      </c>
      <c r="O32" s="33">
        <f>-1*(K32-G32)/(L32-H32)</f>
        <v>1.7653097545168933E-16</v>
      </c>
      <c r="P32" s="33">
        <f>(H32+L32)/2-O32*(G32+K32)/2</f>
        <v>-18.5</v>
      </c>
      <c r="Q32" s="32">
        <f>(N32-P32)/(O32-M32)</f>
        <v>-3.5566037735849014</v>
      </c>
      <c r="R32" s="32">
        <f>M32*Q32+N32</f>
        <v>-18.5</v>
      </c>
      <c r="S32" s="32">
        <f>MOD(540-(180/PI()*ATAN2(R32-H32,Q32-G32)),360)</f>
        <v>358.6981257833005</v>
      </c>
      <c r="T32" s="32">
        <f>MOD(540-(180/PI()*ATAN2(R32-J32,Q32-I32)),360)</f>
        <v>83.21290306833731</v>
      </c>
      <c r="U32" s="32">
        <f>MOD(540-(180/PI()*ATAN2(R32-L32,Q32-K32)),360)</f>
        <v>181.3018742166995</v>
      </c>
      <c r="V32" s="34">
        <f>IF(B33="","",SQRT(POWER(Q32,2)+POWER(R32,2)))</f>
        <v>18.83877465235673</v>
      </c>
      <c r="W32" s="35">
        <f>IF(B33="","",MOD(540-(180/PI()*ATAN2(R32,Q32)),360))</f>
        <v>349.1177240156512</v>
      </c>
      <c r="X32" s="34">
        <f>IF(B33="","",SQRT(POWER((G32-Q32),2)+POWER((H32-R32),2)))</f>
        <v>156.54040829895098</v>
      </c>
    </row>
    <row r="33" spans="1:26" ht="12.75">
      <c r="A33" s="12">
        <v>159</v>
      </c>
      <c r="B33" s="12">
        <v>90</v>
      </c>
      <c r="C33" s="32">
        <f>A30</f>
        <v>175</v>
      </c>
      <c r="D33" s="32">
        <f>B30</f>
        <v>180</v>
      </c>
      <c r="E33" s="32">
        <f>A31</f>
        <v>154</v>
      </c>
      <c r="F33" s="32">
        <f>B31</f>
        <v>270</v>
      </c>
      <c r="G33" s="32">
        <f>A33*SIN(PI()*(360-B33)/180)</f>
        <v>-159</v>
      </c>
      <c r="H33" s="32">
        <f>A33*COS(PI()*(360-B33)/180)</f>
        <v>-2.921979064957059E-14</v>
      </c>
      <c r="I33" s="32">
        <f>C33*SIN(PI()*(360-D33)/180)</f>
        <v>2.144009796090085E-14</v>
      </c>
      <c r="J33" s="32">
        <f>C33*COS(PI()*(360-D33)/180)</f>
        <v>-175</v>
      </c>
      <c r="K33" s="32">
        <f>E33*SIN(PI()*(360-F33)/180)</f>
        <v>154</v>
      </c>
      <c r="L33" s="32">
        <f>E33*COS(PI()*(360-F33)/180)</f>
        <v>9.433643102796374E-15</v>
      </c>
      <c r="M33" s="33">
        <f>-1*(I33-G33)/(J33-H33)</f>
        <v>0.9085714285714289</v>
      </c>
      <c r="N33" s="33">
        <f>(H33+J33)/2-M33*(G33+I33)/2</f>
        <v>-15.268571428571434</v>
      </c>
      <c r="O33" s="33">
        <f>-1*(K33-G33)/(L33-H33)</f>
        <v>-8097598831845911</v>
      </c>
      <c r="P33" s="33">
        <f>(H33+L33)/2-O33*(G33+K33)/2</f>
        <v>-20243997079614776</v>
      </c>
      <c r="Q33" s="32">
        <f>(N33-P33)/(O33-M33)</f>
        <v>-2.4999999999999973</v>
      </c>
      <c r="R33" s="32">
        <f>M33*Q33+N33</f>
        <v>-17.540000000000003</v>
      </c>
      <c r="S33" s="32">
        <f>MOD(540-(180/PI()*ATAN2(R33-H33,Q33-G33)),360)</f>
        <v>83.60516586221206</v>
      </c>
      <c r="T33" s="32">
        <f>MOD(540-(180/PI()*ATAN2(R33-J33,Q33-I33)),360)</f>
        <v>180.9096114228247</v>
      </c>
      <c r="U33" s="32">
        <f>MOD(540-(180/PI()*ATAN2(R33-L33,Q33-K33)),360)</f>
        <v>276.39483413778794</v>
      </c>
      <c r="V33" s="34">
        <f>IF(B33="","",SQRT(POWER(Q33,2)+POWER(R33,2)))</f>
        <v>17.717268412483907</v>
      </c>
      <c r="W33" s="35">
        <f>IF(B33="","",MOD(540-(180/PI()*ATAN2(R33,Q33)),360))</f>
        <v>351.88819131684215</v>
      </c>
      <c r="X33" s="34">
        <f>IF(B33="","",SQRT(POWER((G33-Q33),2)+POWER((H33-R33),2)))</f>
        <v>157.4798450596139</v>
      </c>
      <c r="Y33" s="40"/>
      <c r="Z33" s="36"/>
    </row>
    <row r="34" spans="1:27" ht="12.75">
      <c r="A34" s="36"/>
      <c r="B34" s="26" t="s">
        <v>74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7"/>
      <c r="O34" s="37"/>
      <c r="P34" s="37"/>
      <c r="Q34" s="36"/>
      <c r="R34" s="36"/>
      <c r="S34" s="36"/>
      <c r="T34" s="36"/>
      <c r="U34" s="36"/>
      <c r="V34" s="38">
        <f>IF(B33="","",AVERAGE(V30:V33))</f>
        <v>18.746219387963425</v>
      </c>
      <c r="W34" s="38">
        <f>IF(B33="","",AVERAGE(W30:W33))</f>
        <v>352.3560515779958</v>
      </c>
      <c r="X34" s="38">
        <f>IF(B33="","",AVERAGE(X30:X33))</f>
        <v>157.06595019515893</v>
      </c>
      <c r="Y34" s="36"/>
      <c r="AA34" s="36"/>
    </row>
    <row r="35" spans="1:24" ht="12.75">
      <c r="A35" s="39"/>
      <c r="B35" s="3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7"/>
      <c r="P35" s="37"/>
      <c r="Q35" s="36"/>
      <c r="R35" s="36"/>
      <c r="S35" s="36"/>
      <c r="T35" s="36"/>
      <c r="U35" s="36"/>
      <c r="V35" s="36"/>
      <c r="W35" s="28" t="s">
        <v>75</v>
      </c>
      <c r="X35" s="34">
        <f>IF(B33="","",STDEV(X30:X33))</f>
        <v>0.6354118371974926</v>
      </c>
    </row>
    <row r="37" spans="1:24" ht="12.75">
      <c r="A37" s="41" t="s">
        <v>62</v>
      </c>
      <c r="B37" s="41"/>
      <c r="C37" s="30" t="s">
        <v>6</v>
      </c>
      <c r="D37" s="30" t="s">
        <v>7</v>
      </c>
      <c r="E37" s="30" t="s">
        <v>8</v>
      </c>
      <c r="F37" s="30" t="s">
        <v>9</v>
      </c>
      <c r="G37" s="30" t="s">
        <v>10</v>
      </c>
      <c r="H37" s="30" t="s">
        <v>11</v>
      </c>
      <c r="I37" s="30" t="s">
        <v>13</v>
      </c>
      <c r="J37" s="30" t="s">
        <v>14</v>
      </c>
      <c r="K37" s="30" t="s">
        <v>15</v>
      </c>
      <c r="L37" s="30" t="s">
        <v>16</v>
      </c>
      <c r="M37" s="31" t="s">
        <v>17</v>
      </c>
      <c r="N37" s="31" t="s">
        <v>18</v>
      </c>
      <c r="O37" s="31" t="s">
        <v>19</v>
      </c>
      <c r="P37" s="31" t="s">
        <v>20</v>
      </c>
      <c r="Q37" s="30" t="s">
        <v>21</v>
      </c>
      <c r="R37" s="30" t="s">
        <v>22</v>
      </c>
      <c r="S37" s="30" t="s">
        <v>26</v>
      </c>
      <c r="T37" s="30" t="s">
        <v>27</v>
      </c>
      <c r="U37" s="30" t="s">
        <v>28</v>
      </c>
      <c r="V37" s="30" t="s">
        <v>1</v>
      </c>
      <c r="W37" s="30" t="s">
        <v>0</v>
      </c>
      <c r="X37" s="30" t="s">
        <v>23</v>
      </c>
    </row>
    <row r="38" spans="1:24" ht="12.75">
      <c r="A38" s="30" t="s">
        <v>24</v>
      </c>
      <c r="B38" s="30" t="s">
        <v>25</v>
      </c>
      <c r="C38" s="30" t="s">
        <v>2</v>
      </c>
      <c r="D38" s="30" t="s">
        <v>3</v>
      </c>
      <c r="E38" s="30" t="s">
        <v>2</v>
      </c>
      <c r="F38" s="30" t="s">
        <v>3</v>
      </c>
      <c r="G38" s="30" t="s">
        <v>12</v>
      </c>
      <c r="H38" s="30" t="s">
        <v>12</v>
      </c>
      <c r="I38" s="30" t="s">
        <v>12</v>
      </c>
      <c r="J38" s="30" t="s">
        <v>12</v>
      </c>
      <c r="K38" s="30" t="s">
        <v>12</v>
      </c>
      <c r="L38" s="30" t="s">
        <v>12</v>
      </c>
      <c r="M38" s="31"/>
      <c r="N38" s="31"/>
      <c r="O38" s="31"/>
      <c r="P38" s="31"/>
      <c r="Q38" s="30" t="s">
        <v>12</v>
      </c>
      <c r="R38" s="30" t="s">
        <v>12</v>
      </c>
      <c r="S38" s="30" t="s">
        <v>3</v>
      </c>
      <c r="T38" s="30" t="s">
        <v>3</v>
      </c>
      <c r="U38" s="30" t="s">
        <v>3</v>
      </c>
      <c r="V38" s="30" t="s">
        <v>2</v>
      </c>
      <c r="W38" s="30" t="s">
        <v>3</v>
      </c>
      <c r="X38" s="30" t="s">
        <v>2</v>
      </c>
    </row>
    <row r="39" spans="1:24" ht="12.75">
      <c r="A39" s="12">
        <v>174</v>
      </c>
      <c r="B39" s="12">
        <v>180</v>
      </c>
      <c r="C39" s="32">
        <f aca="true" t="shared" si="4" ref="C39:D41">A40</f>
        <v>153</v>
      </c>
      <c r="D39" s="32">
        <f t="shared" si="4"/>
        <v>270</v>
      </c>
      <c r="E39" s="32">
        <f>A41</f>
        <v>137</v>
      </c>
      <c r="F39" s="32">
        <f>B41</f>
        <v>0</v>
      </c>
      <c r="G39" s="32">
        <f>A39*SIN(PI()*(360-B39)/180)</f>
        <v>2.1317583115409988E-14</v>
      </c>
      <c r="H39" s="32">
        <f>A39*COS(PI()*(360-B39)/180)</f>
        <v>-174</v>
      </c>
      <c r="I39" s="32">
        <f>C39*SIN(PI()*(360-D39)/180)</f>
        <v>153</v>
      </c>
      <c r="J39" s="32">
        <f>C39*COS(PI()*(360-D39)/180)</f>
        <v>9.372385680050943E-15</v>
      </c>
      <c r="K39" s="32">
        <f>E39*SIN(PI()*(360-F39)/180)</f>
        <v>-3.356906766449619E-14</v>
      </c>
      <c r="L39" s="32">
        <f>E39*COS(PI()*(360-F39)/180)</f>
        <v>137</v>
      </c>
      <c r="M39" s="33">
        <f>-1*(I39-G39)/(J39-H39)</f>
        <v>-0.8793103448275861</v>
      </c>
      <c r="N39" s="33">
        <f>(H39+J39)/2-M39*(G39+I39)/2</f>
        <v>-19.73275862068965</v>
      </c>
      <c r="O39" s="33">
        <f>-1*(K39-G39)/(L39-H39)</f>
        <v>1.7648440765243143E-16</v>
      </c>
      <c r="P39" s="33">
        <f>(H39+L39)/2-O39*(G39+K39)/2</f>
        <v>-18.5</v>
      </c>
      <c r="Q39" s="32">
        <f>(N39-P39)/(O39-M39)</f>
        <v>-1.401960784313721</v>
      </c>
      <c r="R39" s="32">
        <f>M39*Q39+N39</f>
        <v>-18.5</v>
      </c>
      <c r="S39" s="32">
        <f>MOD(540-(180/PI()*ATAN2(R39-H39,Q39-G39)),360)</f>
        <v>180.5165547243904</v>
      </c>
      <c r="T39" s="32">
        <f>MOD(540-(180/PI()*ATAN2(R39-J39,Q39-I39)),360)</f>
        <v>276.83244431726894</v>
      </c>
      <c r="U39" s="32">
        <f>MOD(540-(180/PI()*ATAN2(R39-L39,Q39-K39)),360)</f>
        <v>359.4834452756096</v>
      </c>
      <c r="V39" s="34">
        <f>IF(B41="","",SQRT(POWER(Q39,2)+POWER(R39,2)))</f>
        <v>18.553045411488473</v>
      </c>
      <c r="W39" s="35">
        <f>IF(B41="","",MOD(540-(180/PI()*ATAN2(R39,Q39)),360))</f>
        <v>355.66631373950554</v>
      </c>
      <c r="X39" s="34">
        <f>IF(B41="","",SQRT(POWER((G39-Q39),2)+POWER((H39-R39),2)))</f>
        <v>155.5063197881062</v>
      </c>
    </row>
    <row r="40" spans="1:24" ht="12.75">
      <c r="A40" s="12">
        <v>153</v>
      </c>
      <c r="B40" s="12">
        <v>270</v>
      </c>
      <c r="C40" s="32">
        <f t="shared" si="4"/>
        <v>137</v>
      </c>
      <c r="D40" s="32">
        <f t="shared" si="4"/>
        <v>0</v>
      </c>
      <c r="E40" s="32">
        <f>A42</f>
        <v>158</v>
      </c>
      <c r="F40" s="32">
        <f>B42</f>
        <v>90</v>
      </c>
      <c r="G40" s="32">
        <f>A40*SIN(PI()*(360-B40)/180)</f>
        <v>153</v>
      </c>
      <c r="H40" s="32">
        <f>A40*COS(PI()*(360-B40)/180)</f>
        <v>9.372385680050943E-15</v>
      </c>
      <c r="I40" s="32">
        <f>C40*SIN(PI()*(360-D40)/180)</f>
        <v>-3.356906766449619E-14</v>
      </c>
      <c r="J40" s="32">
        <f>C40*COS(PI()*(360-D40)/180)</f>
        <v>137</v>
      </c>
      <c r="K40" s="32">
        <f>E40*SIN(PI()*(360-F40)/180)</f>
        <v>-158</v>
      </c>
      <c r="L40" s="32">
        <f>E40*COS(PI()*(360-F40)/180)</f>
        <v>-2.9036018381334294E-14</v>
      </c>
      <c r="M40" s="33">
        <f>-1*(I40-G40)/(J40-H40)</f>
        <v>1.1167883211678835</v>
      </c>
      <c r="N40" s="33">
        <f>(H40+J40)/2-M40*(G40+I40)/2</f>
        <v>-16.93430656934308</v>
      </c>
      <c r="O40" s="33">
        <f>-1*(K40-G40)/(L40-H40)</f>
        <v>-8097186217447419</v>
      </c>
      <c r="P40" s="33">
        <f>(H40+L40)/2-O40*(G40+K40)/2</f>
        <v>-20242965543618548</v>
      </c>
      <c r="Q40" s="32">
        <f>(N40-P40)/(O40-M40)</f>
        <v>-2.499999999999998</v>
      </c>
      <c r="R40" s="32">
        <f>M40*Q40+N40</f>
        <v>-19.726277372262786</v>
      </c>
      <c r="S40" s="32">
        <f>MOD(540-(180/PI()*ATAN2(R40-H40,Q40-G40)),360)</f>
        <v>277.22975869074696</v>
      </c>
      <c r="T40" s="32">
        <f>MOD(540-(180/PI()*ATAN2(R40-J40,Q40-I40)),360)</f>
        <v>359.0861309021316</v>
      </c>
      <c r="U40" s="32">
        <f>MOD(540-(180/PI()*ATAN2(R40-L40,Q40-K40)),360)</f>
        <v>82.7702413092531</v>
      </c>
      <c r="V40" s="34">
        <f>IF(B42="","",SQRT(POWER(Q40,2)+POWER(R40,2)))</f>
        <v>19.884064447880036</v>
      </c>
      <c r="W40" s="35">
        <f>IF(B42="","",MOD(540-(180/PI()*ATAN2(R40,Q40)),360))</f>
        <v>352.7771537299262</v>
      </c>
      <c r="X40" s="34">
        <f>IF(B42="","",SQRT(POWER((G40-Q40),2)+POWER((H40-R40),2)))</f>
        <v>156.7462153258172</v>
      </c>
    </row>
    <row r="41" spans="1:24" ht="12.75">
      <c r="A41" s="12">
        <v>137</v>
      </c>
      <c r="B41" s="12">
        <v>0</v>
      </c>
      <c r="C41" s="32">
        <f t="shared" si="4"/>
        <v>158</v>
      </c>
      <c r="D41" s="32">
        <f t="shared" si="4"/>
        <v>90</v>
      </c>
      <c r="E41" s="32">
        <f>A39</f>
        <v>174</v>
      </c>
      <c r="F41" s="32">
        <f>B39</f>
        <v>180</v>
      </c>
      <c r="G41" s="32">
        <f>A41*SIN(PI()*(360-B41)/180)</f>
        <v>-3.356906766449619E-14</v>
      </c>
      <c r="H41" s="32">
        <f>A41*COS(PI()*(360-B41)/180)</f>
        <v>137</v>
      </c>
      <c r="I41" s="32">
        <f>C41*SIN(PI()*(360-D41)/180)</f>
        <v>-158</v>
      </c>
      <c r="J41" s="32">
        <f>C41*COS(PI()*(360-D41)/180)</f>
        <v>-2.9036018381334294E-14</v>
      </c>
      <c r="K41" s="32">
        <f>E41*SIN(PI()*(360-F41)/180)</f>
        <v>2.1317583115409988E-14</v>
      </c>
      <c r="L41" s="32">
        <f>E41*COS(PI()*(360-F41)/180)</f>
        <v>-174</v>
      </c>
      <c r="M41" s="33">
        <f>-1*(I41-G41)/(J41-H41)</f>
        <v>-1.1532846715328462</v>
      </c>
      <c r="N41" s="33">
        <f>(H41+J41)/2-M41*(G41+I41)/2</f>
        <v>-22.609489051094883</v>
      </c>
      <c r="O41" s="33">
        <f>-1*(K41-G41)/(L41-H41)</f>
        <v>1.7648440765243143E-16</v>
      </c>
      <c r="P41" s="33">
        <f>(H41+L41)/2-O41*(G41+K41)/2</f>
        <v>-18.5</v>
      </c>
      <c r="Q41" s="32">
        <f>(N41-P41)/(O41-M41)</f>
        <v>-3.563291139240501</v>
      </c>
      <c r="R41" s="32">
        <f>M41*Q41+N41</f>
        <v>-18.5</v>
      </c>
      <c r="S41" s="32">
        <f>MOD(540-(180/PI()*ATAN2(R41-H41,Q41-G41)),360)</f>
        <v>358.6872937643127</v>
      </c>
      <c r="T41" s="32">
        <f>MOD(540-(180/PI()*ATAN2(R41-J41,Q41-I41)),360)</f>
        <v>83.16907844707208</v>
      </c>
      <c r="U41" s="32">
        <f>MOD(540-(180/PI()*ATAN2(R41-L41,Q41-K41)),360)</f>
        <v>181.31270623568741</v>
      </c>
      <c r="V41" s="34">
        <f>IF(B42="","",SQRT(POWER(Q41,2)+POWER(R41,2)))</f>
        <v>18.840038315857797</v>
      </c>
      <c r="W41" s="35">
        <f>IF(B42="","",MOD(540-(180/PI()*ATAN2(R41,Q41)),360))</f>
        <v>349.097752316874</v>
      </c>
      <c r="X41" s="34">
        <f>IF(B42="","",SQRT(POWER((G41-Q41),2)+POWER((H41-R41),2)))</f>
        <v>155.54082114912146</v>
      </c>
    </row>
    <row r="42" spans="1:26" ht="12.75">
      <c r="A42" s="12">
        <v>158</v>
      </c>
      <c r="B42" s="12">
        <v>90</v>
      </c>
      <c r="C42" s="32">
        <f>A39</f>
        <v>174</v>
      </c>
      <c r="D42" s="32">
        <f>B39</f>
        <v>180</v>
      </c>
      <c r="E42" s="32">
        <f>A40</f>
        <v>153</v>
      </c>
      <c r="F42" s="32">
        <f>B40</f>
        <v>270</v>
      </c>
      <c r="G42" s="32">
        <f>A42*SIN(PI()*(360-B42)/180)</f>
        <v>-158</v>
      </c>
      <c r="H42" s="32">
        <f>A42*COS(PI()*(360-B42)/180)</f>
        <v>-2.9036018381334294E-14</v>
      </c>
      <c r="I42" s="32">
        <f>C42*SIN(PI()*(360-D42)/180)</f>
        <v>2.1317583115409988E-14</v>
      </c>
      <c r="J42" s="32">
        <f>C42*COS(PI()*(360-D42)/180)</f>
        <v>-174</v>
      </c>
      <c r="K42" s="32">
        <f>E42*SIN(PI()*(360-F42)/180)</f>
        <v>153</v>
      </c>
      <c r="L42" s="32">
        <f>E42*COS(PI()*(360-F42)/180)</f>
        <v>9.372385680050943E-15</v>
      </c>
      <c r="M42" s="33">
        <f>-1*(I42-G42)/(J42-H42)</f>
        <v>0.9080459770114946</v>
      </c>
      <c r="N42" s="33">
        <f>(H42+J42)/2-M42*(G42+I42)/2</f>
        <v>-15.264367816091948</v>
      </c>
      <c r="O42" s="33">
        <f>-1*(K42-G42)/(L42-H42)</f>
        <v>-8097186217447419</v>
      </c>
      <c r="P42" s="33">
        <f>(H42+L42)/2-O42*(G42+K42)/2</f>
        <v>-20242965543618548</v>
      </c>
      <c r="Q42" s="32">
        <f>(N42-P42)/(O42-M42)</f>
        <v>-2.499999999999998</v>
      </c>
      <c r="R42" s="32">
        <f>M42*Q42+N42</f>
        <v>-17.534482758620683</v>
      </c>
      <c r="S42" s="32">
        <f>MOD(540-(180/PI()*ATAN2(R42-H42,Q42-G42)),360)</f>
        <v>83.56639282055005</v>
      </c>
      <c r="T42" s="32">
        <f>MOD(540-(180/PI()*ATAN2(R42-J42,Q42-I42)),360)</f>
        <v>180.9153918622094</v>
      </c>
      <c r="U42" s="32">
        <f>MOD(540-(180/PI()*ATAN2(R42-L42,Q42-K42)),360)</f>
        <v>276.43360717944995</v>
      </c>
      <c r="V42" s="34">
        <f>IF(B42="","",SQRT(POWER(Q42,2)+POWER(R42,2)))</f>
        <v>17.71180639043816</v>
      </c>
      <c r="W42" s="35">
        <f>IF(B42="","",MOD(540-(180/PI()*ATAN2(R42,Q42)),360))</f>
        <v>351.88567291513516</v>
      </c>
      <c r="X42" s="34">
        <f>IF(B42="","",SQRT(POWER((G42-Q42),2)+POWER((H42-R42),2)))</f>
        <v>156.4854884186146</v>
      </c>
      <c r="Y42" s="40"/>
      <c r="Z42" s="36"/>
    </row>
    <row r="43" spans="1:27" ht="12.75">
      <c r="A43" s="36"/>
      <c r="B43" s="26" t="s">
        <v>74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6"/>
      <c r="R43" s="36"/>
      <c r="S43" s="36"/>
      <c r="T43" s="36"/>
      <c r="U43" s="36"/>
      <c r="V43" s="38">
        <f>IF(B42="","",AVERAGE(V39:V42))</f>
        <v>18.747238641416114</v>
      </c>
      <c r="W43" s="38">
        <f>IF(B42="","",AVERAGE(W39:W42))</f>
        <v>352.35672317536023</v>
      </c>
      <c r="X43" s="38">
        <f>IF(B42="","",AVERAGE(X39:X42))</f>
        <v>156.06971117041488</v>
      </c>
      <c r="Y43" s="36"/>
      <c r="AA43" s="36"/>
    </row>
    <row r="44" spans="1:24" ht="12.75">
      <c r="A44" s="39"/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6"/>
      <c r="R44" s="36"/>
      <c r="S44" s="36"/>
      <c r="T44" s="36"/>
      <c r="U44" s="36"/>
      <c r="V44" s="36"/>
      <c r="W44" s="28" t="s">
        <v>75</v>
      </c>
      <c r="X44" s="34">
        <f>IF(B42="","",STDEV(X39:X42))</f>
        <v>0.639703862910076</v>
      </c>
    </row>
    <row r="46" spans="1:24" ht="12.75">
      <c r="A46" s="41" t="s">
        <v>63</v>
      </c>
      <c r="B46" s="41"/>
      <c r="C46" s="30" t="s">
        <v>6</v>
      </c>
      <c r="D46" s="30" t="s">
        <v>7</v>
      </c>
      <c r="E46" s="30" t="s">
        <v>8</v>
      </c>
      <c r="F46" s="30" t="s">
        <v>9</v>
      </c>
      <c r="G46" s="30" t="s">
        <v>10</v>
      </c>
      <c r="H46" s="30" t="s">
        <v>11</v>
      </c>
      <c r="I46" s="30" t="s">
        <v>13</v>
      </c>
      <c r="J46" s="30" t="s">
        <v>14</v>
      </c>
      <c r="K46" s="30" t="s">
        <v>15</v>
      </c>
      <c r="L46" s="30" t="s">
        <v>16</v>
      </c>
      <c r="M46" s="31" t="s">
        <v>17</v>
      </c>
      <c r="N46" s="31" t="s">
        <v>18</v>
      </c>
      <c r="O46" s="31" t="s">
        <v>19</v>
      </c>
      <c r="P46" s="31" t="s">
        <v>20</v>
      </c>
      <c r="Q46" s="30" t="s">
        <v>21</v>
      </c>
      <c r="R46" s="30" t="s">
        <v>22</v>
      </c>
      <c r="S46" s="30" t="s">
        <v>26</v>
      </c>
      <c r="T46" s="30" t="s">
        <v>27</v>
      </c>
      <c r="U46" s="30" t="s">
        <v>28</v>
      </c>
      <c r="V46" s="30" t="s">
        <v>1</v>
      </c>
      <c r="W46" s="30" t="s">
        <v>0</v>
      </c>
      <c r="X46" s="30" t="s">
        <v>23</v>
      </c>
    </row>
    <row r="47" spans="1:24" ht="12.75">
      <c r="A47" s="30" t="s">
        <v>24</v>
      </c>
      <c r="B47" s="30" t="s">
        <v>25</v>
      </c>
      <c r="C47" s="30" t="s">
        <v>2</v>
      </c>
      <c r="D47" s="30" t="s">
        <v>3</v>
      </c>
      <c r="E47" s="30" t="s">
        <v>2</v>
      </c>
      <c r="F47" s="30" t="s">
        <v>3</v>
      </c>
      <c r="G47" s="30" t="s">
        <v>12</v>
      </c>
      <c r="H47" s="30" t="s">
        <v>12</v>
      </c>
      <c r="I47" s="30" t="s">
        <v>12</v>
      </c>
      <c r="J47" s="30" t="s">
        <v>12</v>
      </c>
      <c r="K47" s="30" t="s">
        <v>12</v>
      </c>
      <c r="L47" s="30" t="s">
        <v>12</v>
      </c>
      <c r="M47" s="31"/>
      <c r="N47" s="31"/>
      <c r="O47" s="31"/>
      <c r="P47" s="31"/>
      <c r="Q47" s="30" t="s">
        <v>12</v>
      </c>
      <c r="R47" s="30" t="s">
        <v>12</v>
      </c>
      <c r="S47" s="30" t="s">
        <v>3</v>
      </c>
      <c r="T47" s="30" t="s">
        <v>3</v>
      </c>
      <c r="U47" s="30" t="s">
        <v>3</v>
      </c>
      <c r="V47" s="30" t="s">
        <v>2</v>
      </c>
      <c r="W47" s="30" t="s">
        <v>3</v>
      </c>
      <c r="X47" s="30" t="s">
        <v>2</v>
      </c>
    </row>
    <row r="48" spans="1:24" ht="12.75">
      <c r="A48" s="12">
        <v>175</v>
      </c>
      <c r="B48" s="12">
        <v>180</v>
      </c>
      <c r="C48" s="32">
        <f aca="true" t="shared" si="5" ref="C48:D50">A49</f>
        <v>151</v>
      </c>
      <c r="D48" s="32">
        <f t="shared" si="5"/>
        <v>270</v>
      </c>
      <c r="E48" s="32">
        <f>A50</f>
        <v>135</v>
      </c>
      <c r="F48" s="32">
        <f>B50</f>
        <v>0</v>
      </c>
      <c r="G48" s="32">
        <f>A48*SIN(PI()*(360-B48)/180)</f>
        <v>2.144009796090085E-14</v>
      </c>
      <c r="H48" s="32">
        <f>A48*COS(PI()*(360-B48)/180)</f>
        <v>-175</v>
      </c>
      <c r="I48" s="32">
        <f>C48*SIN(PI()*(360-D48)/180)</f>
        <v>151</v>
      </c>
      <c r="J48" s="32">
        <f>C48*COS(PI()*(360-D48)/180)</f>
        <v>9.249870834560081E-15</v>
      </c>
      <c r="K48" s="32">
        <f>E48*SIN(PI()*(360-F48)/180)</f>
        <v>-3.307900828253274E-14</v>
      </c>
      <c r="L48" s="32">
        <f>E48*COS(PI()*(360-F48)/180)</f>
        <v>135</v>
      </c>
      <c r="M48" s="33">
        <f>-1*(I48-G48)/(J48-H48)</f>
        <v>-0.8628571428571427</v>
      </c>
      <c r="N48" s="33">
        <f>(H48+J48)/2-M48*(G48+I48)/2</f>
        <v>-22.354285714285723</v>
      </c>
      <c r="O48" s="33">
        <f>-1*(K48-G48)/(L48-H48)</f>
        <v>1.7586808465623738E-16</v>
      </c>
      <c r="P48" s="33">
        <f>(H48+L48)/2-O48*(G48+K48)/2</f>
        <v>-20</v>
      </c>
      <c r="Q48" s="32">
        <f>(N48-P48)/(O48-M48)</f>
        <v>-2.728476821192063</v>
      </c>
      <c r="R48" s="32">
        <f>M48*Q48+N48</f>
        <v>-20</v>
      </c>
      <c r="S48" s="32">
        <f>MOD(540-(180/PI()*ATAN2(R48-H48,Q48-G48)),360)</f>
        <v>181.00847781998004</v>
      </c>
      <c r="T48" s="32">
        <f>MOD(540-(180/PI()*ATAN2(R48-J48,Q48-I48)),360)</f>
        <v>277.4125189866244</v>
      </c>
      <c r="U48" s="32">
        <f>MOD(540-(180/PI()*ATAN2(R48-L48,Q48-K48)),360)</f>
        <v>358.99152218001996</v>
      </c>
      <c r="V48" s="34">
        <f>IF(B50="","",SQRT(POWER(Q48,2)+POWER(R48,2)))</f>
        <v>20.185256643495578</v>
      </c>
      <c r="W48" s="35">
        <f>IF(B50="","",MOD(540-(180/PI()*ATAN2(R48,Q48)),360))</f>
        <v>352.2314475060473</v>
      </c>
      <c r="X48" s="34">
        <f>IF(B50="","",SQRT(POWER((G48-Q48),2)+POWER((H48-R48),2)))</f>
        <v>155.02401293271885</v>
      </c>
    </row>
    <row r="49" spans="1:24" ht="12.75">
      <c r="A49" s="12">
        <v>151</v>
      </c>
      <c r="B49" s="12">
        <v>270</v>
      </c>
      <c r="C49" s="32">
        <f t="shared" si="5"/>
        <v>135</v>
      </c>
      <c r="D49" s="32">
        <f t="shared" si="5"/>
        <v>0</v>
      </c>
      <c r="E49" s="32">
        <f>A51</f>
        <v>158</v>
      </c>
      <c r="F49" s="32">
        <f>B51</f>
        <v>90</v>
      </c>
      <c r="G49" s="32">
        <f>A49*SIN(PI()*(360-B49)/180)</f>
        <v>151</v>
      </c>
      <c r="H49" s="32">
        <f>A49*COS(PI()*(360-B49)/180)</f>
        <v>9.249870834560081E-15</v>
      </c>
      <c r="I49" s="32">
        <f>C49*SIN(PI()*(360-D49)/180)</f>
        <v>-3.307900828253274E-14</v>
      </c>
      <c r="J49" s="32">
        <f>C49*COS(PI()*(360-D49)/180)</f>
        <v>135</v>
      </c>
      <c r="K49" s="32">
        <f>E49*SIN(PI()*(360-F49)/180)</f>
        <v>-158</v>
      </c>
      <c r="L49" s="32">
        <f>E49*COS(PI()*(360-F49)/180)</f>
        <v>-2.9036018381334294E-14</v>
      </c>
      <c r="M49" s="33">
        <f>-1*(I49-G49)/(J49-H49)</f>
        <v>1.1185185185185187</v>
      </c>
      <c r="N49" s="33">
        <f>(H49+J49)/2-M49*(G49+I49)/2</f>
        <v>-16.94814814814815</v>
      </c>
      <c r="O49" s="33">
        <f>-1*(K49-G49)/(L49-H49)</f>
        <v>-8070858646054869</v>
      </c>
      <c r="P49" s="33">
        <f>(H49+L49)/2-O49*(G49+K49)/2</f>
        <v>-28248005261192040</v>
      </c>
      <c r="Q49" s="32">
        <f>(N49-P49)/(O49-M49)</f>
        <v>-3.4999999999999973</v>
      </c>
      <c r="R49" s="32">
        <f>M49*Q49+N49</f>
        <v>-20.86296296296296</v>
      </c>
      <c r="S49" s="32">
        <f>MOD(540-(180/PI()*ATAN2(R49-H49,Q49-G49)),360)</f>
        <v>277.69043741956636</v>
      </c>
      <c r="T49" s="32">
        <f>MOD(540-(180/PI()*ATAN2(R49-J49,Q49-I49)),360)</f>
        <v>358.71360374707797</v>
      </c>
      <c r="U49" s="32">
        <f>MOD(540-(180/PI()*ATAN2(R49-L49,Q49-K49)),360)</f>
        <v>82.30956258043364</v>
      </c>
      <c r="V49" s="34">
        <f>IF(B51="","",SQRT(POWER(Q49,2)+POWER(R49,2)))</f>
        <v>21.154508351506642</v>
      </c>
      <c r="W49" s="35">
        <f>IF(B51="","",MOD(540-(180/PI()*ATAN2(R49,Q49)),360))</f>
        <v>350.47665994548606</v>
      </c>
      <c r="X49" s="34">
        <f>IF(B51="","",SQRT(POWER((G49-Q49),2)+POWER((H49-R49),2)))</f>
        <v>155.90225535121024</v>
      </c>
    </row>
    <row r="50" spans="1:24" ht="12.75">
      <c r="A50" s="12">
        <v>135</v>
      </c>
      <c r="B50" s="12">
        <v>0</v>
      </c>
      <c r="C50" s="32">
        <f t="shared" si="5"/>
        <v>158</v>
      </c>
      <c r="D50" s="32">
        <f t="shared" si="5"/>
        <v>90</v>
      </c>
      <c r="E50" s="32">
        <f>A48</f>
        <v>175</v>
      </c>
      <c r="F50" s="32">
        <f>B48</f>
        <v>180</v>
      </c>
      <c r="G50" s="32">
        <f>A50*SIN(PI()*(360-B50)/180)</f>
        <v>-3.307900828253274E-14</v>
      </c>
      <c r="H50" s="32">
        <f>A50*COS(PI()*(360-B50)/180)</f>
        <v>135</v>
      </c>
      <c r="I50" s="32">
        <f>C50*SIN(PI()*(360-D50)/180)</f>
        <v>-158</v>
      </c>
      <c r="J50" s="32">
        <f>C50*COS(PI()*(360-D50)/180)</f>
        <v>-2.9036018381334294E-14</v>
      </c>
      <c r="K50" s="32">
        <f>E50*SIN(PI()*(360-F50)/180)</f>
        <v>2.144009796090085E-14</v>
      </c>
      <c r="L50" s="32">
        <f>E50*COS(PI()*(360-F50)/180)</f>
        <v>-175</v>
      </c>
      <c r="M50" s="33">
        <f>-1*(I50-G50)/(J50-H50)</f>
        <v>-1.1703703703703698</v>
      </c>
      <c r="N50" s="33">
        <f>(H50+J50)/2-M50*(G50+I50)/2</f>
        <v>-24.95925925925924</v>
      </c>
      <c r="O50" s="33">
        <f>-1*(K50-G50)/(L50-H50)</f>
        <v>1.7586808465623738E-16</v>
      </c>
      <c r="P50" s="33">
        <f>(H50+L50)/2-O50*(G50+K50)/2</f>
        <v>-20</v>
      </c>
      <c r="Q50" s="32">
        <f>(N50-P50)/(O50-M50)</f>
        <v>-4.2373417721518845</v>
      </c>
      <c r="R50" s="32">
        <f>M50*Q50+N50</f>
        <v>-20</v>
      </c>
      <c r="S50" s="32">
        <f>MOD(540-(180/PI()*ATAN2(R50-H50,Q50-G50)),360)</f>
        <v>358.4340558317807</v>
      </c>
      <c r="T50" s="32">
        <f>MOD(540-(180/PI()*ATAN2(R50-J50,Q50-I50)),360)</f>
        <v>82.58911049573089</v>
      </c>
      <c r="U50" s="32">
        <f>MOD(540-(180/PI()*ATAN2(R50-L50,Q50-K50)),360)</f>
        <v>181.5659441682193</v>
      </c>
      <c r="V50" s="34">
        <f>IF(B51="","",SQRT(POWER(Q50,2)+POWER(R50,2)))</f>
        <v>20.443949356570595</v>
      </c>
      <c r="W50" s="35">
        <f>IF(B51="","",MOD(540-(180/PI()*ATAN2(R50,Q50)),360))</f>
        <v>348.03780154585013</v>
      </c>
      <c r="X50" s="34">
        <f>IF(B51="","",SQRT(POWER((G50-Q50),2)+POWER((H50-R50),2)))</f>
        <v>155.05790874797074</v>
      </c>
    </row>
    <row r="51" spans="1:25" ht="12.75">
      <c r="A51" s="12">
        <v>158</v>
      </c>
      <c r="B51" s="12">
        <v>90</v>
      </c>
      <c r="C51" s="32">
        <f>A48</f>
        <v>175</v>
      </c>
      <c r="D51" s="32">
        <f>B48</f>
        <v>180</v>
      </c>
      <c r="E51" s="32">
        <f>A49</f>
        <v>151</v>
      </c>
      <c r="F51" s="32">
        <f>B49</f>
        <v>270</v>
      </c>
      <c r="G51" s="32">
        <f>A51*SIN(PI()*(360-B51)/180)</f>
        <v>-158</v>
      </c>
      <c r="H51" s="32">
        <f>A51*COS(PI()*(360-B51)/180)</f>
        <v>-2.9036018381334294E-14</v>
      </c>
      <c r="I51" s="32">
        <f>C51*SIN(PI()*(360-D51)/180)</f>
        <v>2.144009796090085E-14</v>
      </c>
      <c r="J51" s="32">
        <f>C51*COS(PI()*(360-D51)/180)</f>
        <v>-175</v>
      </c>
      <c r="K51" s="32">
        <f>E51*SIN(PI()*(360-F51)/180)</f>
        <v>151</v>
      </c>
      <c r="L51" s="32">
        <f>E51*COS(PI()*(360-F51)/180)</f>
        <v>9.249870834560081E-15</v>
      </c>
      <c r="M51" s="33">
        <f>-1*(I51-G51)/(J51-H51)</f>
        <v>0.9028571428571431</v>
      </c>
      <c r="N51" s="33">
        <f>(H51+J51)/2-M51*(G51+I51)/2</f>
        <v>-16.174285714285716</v>
      </c>
      <c r="O51" s="33">
        <f>-1*(K51-G51)/(L51-H51)</f>
        <v>-8070858646054869</v>
      </c>
      <c r="P51" s="33">
        <f>(H51+L51)/2-O51*(G51+K51)/2</f>
        <v>-28248005261192040</v>
      </c>
      <c r="Q51" s="32">
        <f>(N51-P51)/(O51-M51)</f>
        <v>-3.4999999999999973</v>
      </c>
      <c r="R51" s="32">
        <f>M51*Q51+N51</f>
        <v>-19.334285714285713</v>
      </c>
      <c r="S51" s="32">
        <f>MOD(540-(180/PI()*ATAN2(R51-H51,Q51-G51)),360)</f>
        <v>82.86702892867288</v>
      </c>
      <c r="T51" s="32">
        <f>MOD(540-(180/PI()*ATAN2(R51-J51,Q51-I51)),360)</f>
        <v>181.2880257352773</v>
      </c>
      <c r="U51" s="32">
        <f>MOD(540-(180/PI()*ATAN2(R51-L51,Q51-K51)),360)</f>
        <v>277.1329710713271</v>
      </c>
      <c r="V51" s="34">
        <f>IF(B51="","",SQRT(POWER(Q51,2)+POWER(R51,2)))</f>
        <v>19.64852676618867</v>
      </c>
      <c r="W51" s="35">
        <f>IF(B51="","",MOD(540-(180/PI()*ATAN2(R51,Q51)),360))</f>
        <v>349.7391200057714</v>
      </c>
      <c r="X51" s="34">
        <f>IF(B51="","",SQRT(POWER((G51-Q51),2)+POWER((H51-R51),2)))</f>
        <v>155.70505644994844</v>
      </c>
      <c r="Y51" s="36"/>
    </row>
    <row r="52" spans="1:27" ht="12.75">
      <c r="A52" s="36"/>
      <c r="B52" s="26" t="s">
        <v>74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37"/>
      <c r="O52" s="37"/>
      <c r="P52" s="37"/>
      <c r="Q52" s="36"/>
      <c r="R52" s="36"/>
      <c r="S52" s="36"/>
      <c r="T52" s="36"/>
      <c r="U52" s="36"/>
      <c r="V52" s="38">
        <f>IF(B51="","",AVERAGE(V48:V51))</f>
        <v>20.35806027944037</v>
      </c>
      <c r="W52" s="38">
        <f>IF(B51="","",AVERAGE(W48:W51))</f>
        <v>350.12125725078874</v>
      </c>
      <c r="X52" s="38">
        <f>IF(B51="","",AVERAGE(X48:X51))</f>
        <v>155.42230837046205</v>
      </c>
      <c r="Y52" s="36"/>
      <c r="AA52" s="36"/>
    </row>
    <row r="53" spans="1:24" ht="12.75">
      <c r="A53" s="39"/>
      <c r="B53" s="3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28" t="s">
        <v>75</v>
      </c>
      <c r="X53" s="34">
        <f>IF(B51="","",STDEV(X48:X51))</f>
        <v>0.44785485796621227</v>
      </c>
    </row>
    <row r="55" spans="1:24" ht="12.75">
      <c r="A55" s="41" t="s">
        <v>76</v>
      </c>
      <c r="B55" s="41"/>
      <c r="C55" s="30" t="s">
        <v>6</v>
      </c>
      <c r="D55" s="30" t="s">
        <v>7</v>
      </c>
      <c r="E55" s="30" t="s">
        <v>8</v>
      </c>
      <c r="F55" s="30" t="s">
        <v>9</v>
      </c>
      <c r="G55" s="30" t="s">
        <v>10</v>
      </c>
      <c r="H55" s="30" t="s">
        <v>11</v>
      </c>
      <c r="I55" s="30" t="s">
        <v>13</v>
      </c>
      <c r="J55" s="30" t="s">
        <v>14</v>
      </c>
      <c r="K55" s="30" t="s">
        <v>15</v>
      </c>
      <c r="L55" s="30" t="s">
        <v>16</v>
      </c>
      <c r="M55" s="31" t="s">
        <v>17</v>
      </c>
      <c r="N55" s="31" t="s">
        <v>18</v>
      </c>
      <c r="O55" s="31" t="s">
        <v>19</v>
      </c>
      <c r="P55" s="31" t="s">
        <v>20</v>
      </c>
      <c r="Q55" s="30" t="s">
        <v>21</v>
      </c>
      <c r="R55" s="30" t="s">
        <v>22</v>
      </c>
      <c r="S55" s="30" t="s">
        <v>26</v>
      </c>
      <c r="T55" s="30" t="s">
        <v>27</v>
      </c>
      <c r="U55" s="30" t="s">
        <v>28</v>
      </c>
      <c r="V55" s="30" t="s">
        <v>1</v>
      </c>
      <c r="W55" s="30" t="s">
        <v>0</v>
      </c>
      <c r="X55" s="30" t="s">
        <v>23</v>
      </c>
    </row>
    <row r="56" spans="1:24" ht="12.75">
      <c r="A56" s="30" t="s">
        <v>24</v>
      </c>
      <c r="B56" s="30" t="s">
        <v>25</v>
      </c>
      <c r="C56" s="30" t="s">
        <v>2</v>
      </c>
      <c r="D56" s="30" t="s">
        <v>3</v>
      </c>
      <c r="E56" s="30" t="s">
        <v>2</v>
      </c>
      <c r="F56" s="30" t="s">
        <v>3</v>
      </c>
      <c r="G56" s="30" t="s">
        <v>12</v>
      </c>
      <c r="H56" s="30" t="s">
        <v>12</v>
      </c>
      <c r="I56" s="30" t="s">
        <v>12</v>
      </c>
      <c r="J56" s="30" t="s">
        <v>12</v>
      </c>
      <c r="K56" s="30" t="s">
        <v>12</v>
      </c>
      <c r="L56" s="30" t="s">
        <v>12</v>
      </c>
      <c r="M56" s="31"/>
      <c r="N56" s="31"/>
      <c r="O56" s="31"/>
      <c r="P56" s="31"/>
      <c r="Q56" s="30" t="s">
        <v>12</v>
      </c>
      <c r="R56" s="30" t="s">
        <v>12</v>
      </c>
      <c r="S56" s="30" t="s">
        <v>3</v>
      </c>
      <c r="T56" s="30" t="s">
        <v>3</v>
      </c>
      <c r="U56" s="30" t="s">
        <v>3</v>
      </c>
      <c r="V56" s="30" t="s">
        <v>2</v>
      </c>
      <c r="W56" s="30" t="s">
        <v>3</v>
      </c>
      <c r="X56" s="30" t="s">
        <v>2</v>
      </c>
    </row>
    <row r="57" spans="1:24" ht="12.75">
      <c r="A57" s="12">
        <v>169</v>
      </c>
      <c r="B57" s="12">
        <v>180</v>
      </c>
      <c r="C57" s="32">
        <f aca="true" t="shared" si="6" ref="C57:D59">A58</f>
        <v>141</v>
      </c>
      <c r="D57" s="32">
        <f t="shared" si="6"/>
        <v>270</v>
      </c>
      <c r="E57" s="32">
        <f>A59</f>
        <v>152</v>
      </c>
      <c r="F57" s="32">
        <f>B59</f>
        <v>0</v>
      </c>
      <c r="G57" s="32">
        <f>A57*SIN(PI()*(360-B57)/180)</f>
        <v>2.0705008887955678E-14</v>
      </c>
      <c r="H57" s="32">
        <f>A57*COS(PI()*(360-B57)/180)</f>
        <v>-169</v>
      </c>
      <c r="I57" s="32">
        <f>C57*SIN(PI()*(360-D57)/180)</f>
        <v>141</v>
      </c>
      <c r="J57" s="32">
        <f>C57*COS(PI()*(360-D57)/180)</f>
        <v>8.637296607105771E-15</v>
      </c>
      <c r="K57" s="32">
        <f>E57*SIN(PI()*(360-F57)/180)</f>
        <v>-3.724451302922205E-14</v>
      </c>
      <c r="L57" s="32">
        <f>E57*COS(PI()*(360-F57)/180)</f>
        <v>152</v>
      </c>
      <c r="M57" s="33">
        <f>-1*(I57-G57)/(J57-H57)</f>
        <v>-0.8343195266272188</v>
      </c>
      <c r="N57" s="33">
        <f>(H57+J57)/2-M57*(G57+I57)/2</f>
        <v>-25.680473372781066</v>
      </c>
      <c r="O57" s="33">
        <f>-1*(K57-G57)/(L57-H57)</f>
        <v>1.805281056609898E-16</v>
      </c>
      <c r="P57" s="33">
        <f>(H57+L57)/2-O57*(G57+K57)/2</f>
        <v>-8.5</v>
      </c>
      <c r="Q57" s="32">
        <f>(N57-P57)/(O57-M57)</f>
        <v>-20.592198581560282</v>
      </c>
      <c r="R57" s="32">
        <f>M57*Q57+N57</f>
        <v>-8.500000000000007</v>
      </c>
      <c r="S57" s="32">
        <f>MOD(540-(180/PI()*ATAN2(R57-H57,Q57-G57)),360)</f>
        <v>187.3111243843989</v>
      </c>
      <c r="T57" s="32">
        <f>MOD(540-(180/PI()*ATAN2(R57-J57,Q57-I57)),360)</f>
        <v>273.0110716823217</v>
      </c>
      <c r="U57" s="32">
        <f>MOD(540-(180/PI()*ATAN2(R57-L57,Q57-K57)),360)</f>
        <v>352.6888756156011</v>
      </c>
      <c r="V57" s="34">
        <f>IF(B59="","",SQRT(POWER(Q57,2)+POWER(R57,2)))</f>
        <v>22.277536722501736</v>
      </c>
      <c r="W57" s="35">
        <f>IF(B59="","",MOD(540-(180/PI()*ATAN2(R57,Q57)),360))</f>
        <v>292.4297426340788</v>
      </c>
      <c r="X57" s="34">
        <f>IF(B59="","",SQRT(POWER((G57-Q57),2)+POWER((H57-R57),2)))</f>
        <v>161.81560073868778</v>
      </c>
    </row>
    <row r="58" spans="1:24" ht="12.75">
      <c r="A58" s="12">
        <v>141</v>
      </c>
      <c r="B58" s="12">
        <v>270</v>
      </c>
      <c r="C58" s="32">
        <f t="shared" si="6"/>
        <v>152</v>
      </c>
      <c r="D58" s="32">
        <f t="shared" si="6"/>
        <v>0</v>
      </c>
      <c r="E58" s="32">
        <f>A60</f>
        <v>182</v>
      </c>
      <c r="F58" s="32">
        <f>B60</f>
        <v>90</v>
      </c>
      <c r="G58" s="32">
        <f>A58*SIN(PI()*(360-B58)/180)</f>
        <v>141</v>
      </c>
      <c r="H58" s="32">
        <f>A58*COS(PI()*(360-B58)/180)</f>
        <v>8.637296607105771E-15</v>
      </c>
      <c r="I58" s="32">
        <f>C58*SIN(PI()*(360-D58)/180)</f>
        <v>-3.724451302922205E-14</v>
      </c>
      <c r="J58" s="32">
        <f>C58*COS(PI()*(360-D58)/180)</f>
        <v>152</v>
      </c>
      <c r="K58" s="32">
        <f>E58*SIN(PI()*(360-F58)/180)</f>
        <v>-182</v>
      </c>
      <c r="L58" s="32">
        <f>E58*COS(PI()*(360-F58)/180)</f>
        <v>-3.3446552819005326E-14</v>
      </c>
      <c r="M58" s="33">
        <f>-1*(I58-G58)/(J58-H58)</f>
        <v>0.9276315789473686</v>
      </c>
      <c r="N58" s="33">
        <f>(H58+J58)/2-M58*(G58+I58)/2</f>
        <v>10.601973684210535</v>
      </c>
      <c r="O58" s="33">
        <f>-1*(K58-G58)/(L58-H58)</f>
        <v>-7675153399812169</v>
      </c>
      <c r="P58" s="33">
        <f>(H58+L58)/2-O58*(G58+K58)/2</f>
        <v>-1.5734064469614947E+17</v>
      </c>
      <c r="Q58" s="32">
        <f>(N58-P58)/(O58-M58)</f>
        <v>-20.5</v>
      </c>
      <c r="R58" s="32">
        <f>M58*Q58+N58</f>
        <v>-8.41447368421052</v>
      </c>
      <c r="S58" s="32">
        <f>MOD(540-(180/PI()*ATAN2(R58-H58,Q58-G58)),360)</f>
        <v>272.98252808883433</v>
      </c>
      <c r="T58" s="32">
        <f>MOD(540-(180/PI()*ATAN2(R58-J58,Q58-I58)),360)</f>
        <v>352.71741920908846</v>
      </c>
      <c r="U58" s="32">
        <f>MOD(540-(180/PI()*ATAN2(R58-L58,Q58-K58)),360)</f>
        <v>87.01747191116567</v>
      </c>
      <c r="V58" s="34">
        <f>IF(B60="","",SQRT(POWER(Q58,2)+POWER(R58,2)))</f>
        <v>22.159723991563418</v>
      </c>
      <c r="W58" s="35">
        <f>IF(B60="","",MOD(540-(180/PI()*ATAN2(R58,Q58)),360))</f>
        <v>292.3162931924476</v>
      </c>
      <c r="X58" s="34">
        <f>IF(B60="","",SQRT(POWER((G58-Q58),2)+POWER((H58-R58),2)))</f>
        <v>161.71905690852353</v>
      </c>
    </row>
    <row r="59" spans="1:24" ht="12.75">
      <c r="A59" s="12">
        <v>152</v>
      </c>
      <c r="B59" s="12">
        <v>0</v>
      </c>
      <c r="C59" s="32">
        <f t="shared" si="6"/>
        <v>182</v>
      </c>
      <c r="D59" s="32">
        <f t="shared" si="6"/>
        <v>90</v>
      </c>
      <c r="E59" s="32">
        <f>A57</f>
        <v>169</v>
      </c>
      <c r="F59" s="32">
        <f>B57</f>
        <v>180</v>
      </c>
      <c r="G59" s="32">
        <f>A59*SIN(PI()*(360-B59)/180)</f>
        <v>-3.724451302922205E-14</v>
      </c>
      <c r="H59" s="32">
        <f>A59*COS(PI()*(360-B59)/180)</f>
        <v>152</v>
      </c>
      <c r="I59" s="32">
        <f>C59*SIN(PI()*(360-D59)/180)</f>
        <v>-182</v>
      </c>
      <c r="J59" s="32">
        <f>C59*COS(PI()*(360-D59)/180)</f>
        <v>-3.3446552819005326E-14</v>
      </c>
      <c r="K59" s="32">
        <f>E59*SIN(PI()*(360-F59)/180)</f>
        <v>2.0705008887955678E-14</v>
      </c>
      <c r="L59" s="32">
        <f>E59*COS(PI()*(360-F59)/180)</f>
        <v>-169</v>
      </c>
      <c r="M59" s="33">
        <f>-1*(I59-G59)/(J59-H59)</f>
        <v>-1.1973684210526312</v>
      </c>
      <c r="N59" s="33">
        <f>(H59+J59)/2-M59*(G59+I59)/2</f>
        <v>-32.960526315789465</v>
      </c>
      <c r="O59" s="33">
        <f>-1*(K59-G59)/(L59-H59)</f>
        <v>1.805281056609898E-16</v>
      </c>
      <c r="P59" s="33">
        <f>(H59+L59)/2-O59*(G59+K59)/2</f>
        <v>-8.5</v>
      </c>
      <c r="Q59" s="32">
        <f>(N59-P59)/(O59-M59)</f>
        <v>-20.428571428571423</v>
      </c>
      <c r="R59" s="32">
        <f>M59*Q59+N59</f>
        <v>-8.500000000000007</v>
      </c>
      <c r="S59" s="32">
        <f>MOD(540-(180/PI()*ATAN2(R59-H59,Q59-G59)),360)</f>
        <v>352.74634916346554</v>
      </c>
      <c r="T59" s="32">
        <f>MOD(540-(180/PI()*ATAN2(R59-J59,Q59-I59)),360)</f>
        <v>86.98854195678848</v>
      </c>
      <c r="U59" s="32">
        <f>MOD(540-(180/PI()*ATAN2(R59-L59,Q59-K59)),360)</f>
        <v>187.25365083653446</v>
      </c>
      <c r="V59" s="34">
        <f>IF(B60="","",SQRT(POWER(Q59,2)+POWER(R59,2)))</f>
        <v>22.12637635520658</v>
      </c>
      <c r="W59" s="35">
        <f>IF(B60="","",MOD(540-(180/PI()*ATAN2(R59,Q59)),360))</f>
        <v>292.59140913736144</v>
      </c>
      <c r="X59" s="34">
        <f>IF(B60="","",SQRT(POWER((G59-Q59),2)+POWER((H59-R59),2)))</f>
        <v>161.79485940725138</v>
      </c>
    </row>
    <row r="60" spans="1:25" ht="12.75">
      <c r="A60" s="12">
        <v>182</v>
      </c>
      <c r="B60" s="12">
        <v>90</v>
      </c>
      <c r="C60" s="32">
        <f>A57</f>
        <v>169</v>
      </c>
      <c r="D60" s="32">
        <f>B57</f>
        <v>180</v>
      </c>
      <c r="E60" s="32">
        <f>A58</f>
        <v>141</v>
      </c>
      <c r="F60" s="32">
        <f>B58</f>
        <v>270</v>
      </c>
      <c r="G60" s="32">
        <f>A60*SIN(PI()*(360-B60)/180)</f>
        <v>-182</v>
      </c>
      <c r="H60" s="32">
        <f>A60*COS(PI()*(360-B60)/180)</f>
        <v>-3.3446552819005326E-14</v>
      </c>
      <c r="I60" s="32">
        <f>C60*SIN(PI()*(360-D60)/180)</f>
        <v>2.0705008887955678E-14</v>
      </c>
      <c r="J60" s="32">
        <f>C60*COS(PI()*(360-D60)/180)</f>
        <v>-169</v>
      </c>
      <c r="K60" s="32">
        <f>E60*SIN(PI()*(360-F60)/180)</f>
        <v>141</v>
      </c>
      <c r="L60" s="32">
        <f>E60*COS(PI()*(360-F60)/180)</f>
        <v>8.637296607105771E-15</v>
      </c>
      <c r="M60" s="33">
        <f>-1*(I60-G60)/(J60-H60)</f>
        <v>1.0769230769230773</v>
      </c>
      <c r="N60" s="33">
        <f>(H60+J60)/2-M60*(G60+I60)/2</f>
        <v>13.5</v>
      </c>
      <c r="O60" s="33">
        <f>-1*(K60-G60)/(L60-H60)</f>
        <v>-7675153399812169</v>
      </c>
      <c r="P60" s="33">
        <f>(H60+L60)/2-O60*(G60+K60)/2</f>
        <v>-1.5734064469614947E+17</v>
      </c>
      <c r="Q60" s="32">
        <f>(N60-P60)/(O60-M60)</f>
        <v>-20.5</v>
      </c>
      <c r="R60" s="32">
        <f>M60*Q60+N60</f>
        <v>-8.576923076923084</v>
      </c>
      <c r="S60" s="32">
        <f>MOD(540-(180/PI()*ATAN2(R60-H60,Q60-G60)),360)</f>
        <v>86.95999836330122</v>
      </c>
      <c r="T60" s="32">
        <f>MOD(540-(180/PI()*ATAN2(R60-J60,Q60-I60)),360)</f>
        <v>187.28219443002172</v>
      </c>
      <c r="U60" s="32">
        <f>MOD(540-(180/PI()*ATAN2(R60-L60,Q60-K60)),360)</f>
        <v>273.0400016366988</v>
      </c>
      <c r="V60" s="34">
        <f>IF(B60="","",SQRT(POWER(Q60,2)+POWER(R60,2)))</f>
        <v>22.22191732203717</v>
      </c>
      <c r="W60" s="35">
        <f>IF(B60="","",MOD(540-(180/PI()*ATAN2(R60,Q60)),360))</f>
        <v>292.7037756289154</v>
      </c>
      <c r="X60" s="34">
        <f>IF(B60="","",SQRT(POWER((G60-Q60),2)+POWER((H60-R60),2)))</f>
        <v>161.72759074897348</v>
      </c>
      <c r="Y60" s="36"/>
    </row>
    <row r="61" spans="1:27" ht="12.75">
      <c r="A61" s="36"/>
      <c r="B61" s="26" t="s">
        <v>74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37"/>
      <c r="O61" s="37"/>
      <c r="P61" s="37"/>
      <c r="Q61" s="36"/>
      <c r="R61" s="36"/>
      <c r="S61" s="36"/>
      <c r="T61" s="36"/>
      <c r="U61" s="36"/>
      <c r="V61" s="38">
        <f>IF(B60="","",AVERAGE(V57:V60))</f>
        <v>22.196388597827227</v>
      </c>
      <c r="W61" s="38">
        <f>IF(B60="","",AVERAGE(W57:W60))</f>
        <v>292.5103051482008</v>
      </c>
      <c r="X61" s="38">
        <f>IF(B60="","",AVERAGE(X57:X60))</f>
        <v>161.76427695085906</v>
      </c>
      <c r="Y61" s="36"/>
      <c r="AA61" s="36"/>
    </row>
    <row r="62" spans="1:24" ht="12.75">
      <c r="A62" s="39"/>
      <c r="B62" s="3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7"/>
      <c r="O62" s="37"/>
      <c r="P62" s="37"/>
      <c r="Q62" s="36"/>
      <c r="R62" s="36"/>
      <c r="S62" s="36"/>
      <c r="T62" s="36"/>
      <c r="U62" s="36"/>
      <c r="V62" s="36"/>
      <c r="W62" s="28" t="s">
        <v>75</v>
      </c>
      <c r="X62" s="34">
        <f>IF(B60="","",STDEV(X57:X60))</f>
        <v>0.04816688860511288</v>
      </c>
    </row>
    <row r="64" spans="1:24" ht="12.75">
      <c r="A64" s="41" t="s">
        <v>77</v>
      </c>
      <c r="B64" s="41"/>
      <c r="C64" s="30" t="s">
        <v>6</v>
      </c>
      <c r="D64" s="30" t="s">
        <v>7</v>
      </c>
      <c r="E64" s="30" t="s">
        <v>8</v>
      </c>
      <c r="F64" s="30" t="s">
        <v>9</v>
      </c>
      <c r="G64" s="30" t="s">
        <v>10</v>
      </c>
      <c r="H64" s="30" t="s">
        <v>11</v>
      </c>
      <c r="I64" s="30" t="s">
        <v>13</v>
      </c>
      <c r="J64" s="30" t="s">
        <v>14</v>
      </c>
      <c r="K64" s="30" t="s">
        <v>15</v>
      </c>
      <c r="L64" s="30" t="s">
        <v>16</v>
      </c>
      <c r="M64" s="31" t="s">
        <v>17</v>
      </c>
      <c r="N64" s="31" t="s">
        <v>18</v>
      </c>
      <c r="O64" s="31" t="s">
        <v>19</v>
      </c>
      <c r="P64" s="31" t="s">
        <v>20</v>
      </c>
      <c r="Q64" s="30" t="s">
        <v>21</v>
      </c>
      <c r="R64" s="30" t="s">
        <v>22</v>
      </c>
      <c r="S64" s="30" t="s">
        <v>26</v>
      </c>
      <c r="T64" s="30" t="s">
        <v>27</v>
      </c>
      <c r="U64" s="30" t="s">
        <v>28</v>
      </c>
      <c r="V64" s="30" t="s">
        <v>1</v>
      </c>
      <c r="W64" s="30" t="s">
        <v>0</v>
      </c>
      <c r="X64" s="30" t="s">
        <v>23</v>
      </c>
    </row>
    <row r="65" spans="1:24" ht="12.75">
      <c r="A65" s="30" t="s">
        <v>24</v>
      </c>
      <c r="B65" s="30" t="s">
        <v>25</v>
      </c>
      <c r="C65" s="30" t="s">
        <v>2</v>
      </c>
      <c r="D65" s="30" t="s">
        <v>3</v>
      </c>
      <c r="E65" s="30" t="s">
        <v>2</v>
      </c>
      <c r="F65" s="30" t="s">
        <v>3</v>
      </c>
      <c r="G65" s="30" t="s">
        <v>12</v>
      </c>
      <c r="H65" s="30" t="s">
        <v>12</v>
      </c>
      <c r="I65" s="30" t="s">
        <v>12</v>
      </c>
      <c r="J65" s="30" t="s">
        <v>12</v>
      </c>
      <c r="K65" s="30" t="s">
        <v>12</v>
      </c>
      <c r="L65" s="30" t="s">
        <v>12</v>
      </c>
      <c r="M65" s="31"/>
      <c r="N65" s="31"/>
      <c r="O65" s="31"/>
      <c r="P65" s="31"/>
      <c r="Q65" s="30" t="s">
        <v>12</v>
      </c>
      <c r="R65" s="30" t="s">
        <v>12</v>
      </c>
      <c r="S65" s="30" t="s">
        <v>3</v>
      </c>
      <c r="T65" s="30" t="s">
        <v>3</v>
      </c>
      <c r="U65" s="30" t="s">
        <v>3</v>
      </c>
      <c r="V65" s="30" t="s">
        <v>2</v>
      </c>
      <c r="W65" s="30" t="s">
        <v>3</v>
      </c>
      <c r="X65" s="30" t="s">
        <v>2</v>
      </c>
    </row>
    <row r="66" spans="1:24" ht="12.75">
      <c r="A66" s="12"/>
      <c r="B66" s="12"/>
      <c r="C66" s="32">
        <f aca="true" t="shared" si="7" ref="C66:D68">A67</f>
        <v>0</v>
      </c>
      <c r="D66" s="32">
        <f t="shared" si="7"/>
        <v>0</v>
      </c>
      <c r="E66" s="32">
        <f>A68</f>
        <v>0</v>
      </c>
      <c r="F66" s="32">
        <f>B68</f>
        <v>0</v>
      </c>
      <c r="G66" s="32">
        <f>A66*SIN(PI()*(360-B66)/180)</f>
        <v>0</v>
      </c>
      <c r="H66" s="32">
        <f>A66*COS(PI()*(360-B66)/180)</f>
        <v>0</v>
      </c>
      <c r="I66" s="32">
        <f>C66*SIN(PI()*(360-D66)/180)</f>
        <v>0</v>
      </c>
      <c r="J66" s="32">
        <f>C66*COS(PI()*(360-D66)/180)</f>
        <v>0</v>
      </c>
      <c r="K66" s="32">
        <f>E66*SIN(PI()*(360-F66)/180)</f>
        <v>0</v>
      </c>
      <c r="L66" s="32">
        <f>E66*COS(PI()*(360-F66)/180)</f>
        <v>0</v>
      </c>
      <c r="M66" s="33" t="e">
        <f>-1*(I66-G66)/(J66-H66)</f>
        <v>#DIV/0!</v>
      </c>
      <c r="N66" s="33" t="e">
        <f>(H66+J66)/2-M66*(G66+I66)/2</f>
        <v>#DIV/0!</v>
      </c>
      <c r="O66" s="33" t="e">
        <f>-1*(K66-G66)/(L66-H66)</f>
        <v>#DIV/0!</v>
      </c>
      <c r="P66" s="33" t="e">
        <f>(H66+L66)/2-O66*(G66+K66)/2</f>
        <v>#DIV/0!</v>
      </c>
      <c r="Q66" s="32" t="e">
        <f>(N66-P66)/(O66-M66)</f>
        <v>#DIV/0!</v>
      </c>
      <c r="R66" s="32" t="e">
        <f>M66*Q66+N66</f>
        <v>#DIV/0!</v>
      </c>
      <c r="S66" s="32" t="e">
        <f>MOD(540-(180/PI()*ATAN2(R66-H66,Q66-G66)),360)</f>
        <v>#DIV/0!</v>
      </c>
      <c r="T66" s="32" t="e">
        <f>MOD(540-(180/PI()*ATAN2(R66-J66,Q66-I66)),360)</f>
        <v>#DIV/0!</v>
      </c>
      <c r="U66" s="32" t="e">
        <f>MOD(540-(180/PI()*ATAN2(R66-L66,Q66-K66)),360)</f>
        <v>#DIV/0!</v>
      </c>
      <c r="V66" s="34">
        <f>IF(B68="","",SQRT(POWER(Q66,2)+POWER(R66,2)))</f>
      </c>
      <c r="W66" s="35">
        <f>IF(B68="","",MOD(540-(180/PI()*ATAN2(R66,Q66)),360))</f>
      </c>
      <c r="X66" s="34">
        <f>IF(B68="","",SQRT(POWER((G66-Q66),2)+POWER((H66-R66),2)))</f>
      </c>
    </row>
    <row r="67" spans="1:24" ht="12.75">
      <c r="A67" s="12"/>
      <c r="B67" s="12"/>
      <c r="C67" s="32">
        <f t="shared" si="7"/>
        <v>0</v>
      </c>
      <c r="D67" s="32">
        <f t="shared" si="7"/>
        <v>0</v>
      </c>
      <c r="E67" s="32">
        <f>A69</f>
        <v>0</v>
      </c>
      <c r="F67" s="32">
        <f>B69</f>
        <v>0</v>
      </c>
      <c r="G67" s="32">
        <f>A67*SIN(PI()*(360-B67)/180)</f>
        <v>0</v>
      </c>
      <c r="H67" s="32">
        <f>A67*COS(PI()*(360-B67)/180)</f>
        <v>0</v>
      </c>
      <c r="I67" s="32">
        <f>C67*SIN(PI()*(360-D67)/180)</f>
        <v>0</v>
      </c>
      <c r="J67" s="32">
        <f>C67*COS(PI()*(360-D67)/180)</f>
        <v>0</v>
      </c>
      <c r="K67" s="32">
        <f>E67*SIN(PI()*(360-F67)/180)</f>
        <v>0</v>
      </c>
      <c r="L67" s="32">
        <f>E67*COS(PI()*(360-F67)/180)</f>
        <v>0</v>
      </c>
      <c r="M67" s="33" t="e">
        <f>-1*(I67-G67)/(J67-H67)</f>
        <v>#DIV/0!</v>
      </c>
      <c r="N67" s="33" t="e">
        <f>(H67+J67)/2-M67*(G67+I67)/2</f>
        <v>#DIV/0!</v>
      </c>
      <c r="O67" s="33" t="e">
        <f>-1*(K67-G67)/(L67-H67)</f>
        <v>#DIV/0!</v>
      </c>
      <c r="P67" s="33" t="e">
        <f>(H67+L67)/2-O67*(G67+K67)/2</f>
        <v>#DIV/0!</v>
      </c>
      <c r="Q67" s="32" t="e">
        <f>(N67-P67)/(O67-M67)</f>
        <v>#DIV/0!</v>
      </c>
      <c r="R67" s="32" t="e">
        <f>M67*Q67+N67</f>
        <v>#DIV/0!</v>
      </c>
      <c r="S67" s="32" t="e">
        <f>MOD(540-(180/PI()*ATAN2(R67-H67,Q67-G67)),360)</f>
        <v>#DIV/0!</v>
      </c>
      <c r="T67" s="32" t="e">
        <f>MOD(540-(180/PI()*ATAN2(R67-J67,Q67-I67)),360)</f>
        <v>#DIV/0!</v>
      </c>
      <c r="U67" s="32" t="e">
        <f>MOD(540-(180/PI()*ATAN2(R67-L67,Q67-K67)),360)</f>
        <v>#DIV/0!</v>
      </c>
      <c r="V67" s="34">
        <f>IF(B69="","",SQRT(POWER(Q67,2)+POWER(R67,2)))</f>
      </c>
      <c r="W67" s="35">
        <f>IF(B69="","",MOD(540-(180/PI()*ATAN2(R67,Q67)),360))</f>
      </c>
      <c r="X67" s="34">
        <f>IF(B69="","",SQRT(POWER((G67-Q67),2)+POWER((H67-R67),2)))</f>
      </c>
    </row>
    <row r="68" spans="1:24" ht="12.75">
      <c r="A68" s="12"/>
      <c r="B68" s="12"/>
      <c r="C68" s="32">
        <f t="shared" si="7"/>
        <v>0</v>
      </c>
      <c r="D68" s="32">
        <f t="shared" si="7"/>
        <v>0</v>
      </c>
      <c r="E68" s="32">
        <f>A66</f>
        <v>0</v>
      </c>
      <c r="F68" s="32">
        <f>B66</f>
        <v>0</v>
      </c>
      <c r="G68" s="32">
        <f>A68*SIN(PI()*(360-B68)/180)</f>
        <v>0</v>
      </c>
      <c r="H68" s="32">
        <f>A68*COS(PI()*(360-B68)/180)</f>
        <v>0</v>
      </c>
      <c r="I68" s="32">
        <f>C68*SIN(PI()*(360-D68)/180)</f>
        <v>0</v>
      </c>
      <c r="J68" s="32">
        <f>C68*COS(PI()*(360-D68)/180)</f>
        <v>0</v>
      </c>
      <c r="K68" s="32">
        <f>E68*SIN(PI()*(360-F68)/180)</f>
        <v>0</v>
      </c>
      <c r="L68" s="32">
        <f>E68*COS(PI()*(360-F68)/180)</f>
        <v>0</v>
      </c>
      <c r="M68" s="33" t="e">
        <f>-1*(I68-G68)/(J68-H68)</f>
        <v>#DIV/0!</v>
      </c>
      <c r="N68" s="33" t="e">
        <f>(H68+J68)/2-M68*(G68+I68)/2</f>
        <v>#DIV/0!</v>
      </c>
      <c r="O68" s="33" t="e">
        <f>-1*(K68-G68)/(L68-H68)</f>
        <v>#DIV/0!</v>
      </c>
      <c r="P68" s="33" t="e">
        <f>(H68+L68)/2-O68*(G68+K68)/2</f>
        <v>#DIV/0!</v>
      </c>
      <c r="Q68" s="32" t="e">
        <f>(N68-P68)/(O68-M68)</f>
        <v>#DIV/0!</v>
      </c>
      <c r="R68" s="32" t="e">
        <f>M68*Q68+N68</f>
        <v>#DIV/0!</v>
      </c>
      <c r="S68" s="32" t="e">
        <f>MOD(540-(180/PI()*ATAN2(R68-H68,Q68-G68)),360)</f>
        <v>#DIV/0!</v>
      </c>
      <c r="T68" s="32" t="e">
        <f>MOD(540-(180/PI()*ATAN2(R68-J68,Q68-I68)),360)</f>
        <v>#DIV/0!</v>
      </c>
      <c r="U68" s="32" t="e">
        <f>MOD(540-(180/PI()*ATAN2(R68-L68,Q68-K68)),360)</f>
        <v>#DIV/0!</v>
      </c>
      <c r="V68" s="34">
        <f>IF(B69="","",SQRT(POWER(Q68,2)+POWER(R68,2)))</f>
      </c>
      <c r="W68" s="35">
        <f>IF(B69="","",MOD(540-(180/PI()*ATAN2(R68,Q68)),360))</f>
      </c>
      <c r="X68" s="34">
        <f>IF(B69="","",SQRT(POWER((G68-Q68),2)+POWER((H68-R68),2)))</f>
      </c>
    </row>
    <row r="69" spans="1:24" ht="12.75">
      <c r="A69" s="12"/>
      <c r="B69" s="12"/>
      <c r="C69" s="32">
        <f>A66</f>
        <v>0</v>
      </c>
      <c r="D69" s="32">
        <f>B66</f>
        <v>0</v>
      </c>
      <c r="E69" s="32">
        <f>A67</f>
        <v>0</v>
      </c>
      <c r="F69" s="32">
        <f>B67</f>
        <v>0</v>
      </c>
      <c r="G69" s="32">
        <f>A69*SIN(PI()*(360-B69)/180)</f>
        <v>0</v>
      </c>
      <c r="H69" s="32">
        <f>A69*COS(PI()*(360-B69)/180)</f>
        <v>0</v>
      </c>
      <c r="I69" s="32">
        <f>C69*SIN(PI()*(360-D69)/180)</f>
        <v>0</v>
      </c>
      <c r="J69" s="32">
        <f>C69*COS(PI()*(360-D69)/180)</f>
        <v>0</v>
      </c>
      <c r="K69" s="32">
        <f>E69*SIN(PI()*(360-F69)/180)</f>
        <v>0</v>
      </c>
      <c r="L69" s="32">
        <f>E69*COS(PI()*(360-F69)/180)</f>
        <v>0</v>
      </c>
      <c r="M69" s="33" t="e">
        <f>-1*(I69-G69)/(J69-H69)</f>
        <v>#DIV/0!</v>
      </c>
      <c r="N69" s="33" t="e">
        <f>(H69+J69)/2-M69*(G69+I69)/2</f>
        <v>#DIV/0!</v>
      </c>
      <c r="O69" s="33" t="e">
        <f>-1*(K69-G69)/(L69-H69)</f>
        <v>#DIV/0!</v>
      </c>
      <c r="P69" s="33" t="e">
        <f>(H69+L69)/2-O69*(G69+K69)/2</f>
        <v>#DIV/0!</v>
      </c>
      <c r="Q69" s="32" t="e">
        <f>(N69-P69)/(O69-M69)</f>
        <v>#DIV/0!</v>
      </c>
      <c r="R69" s="32" t="e">
        <f>M69*Q69+N69</f>
        <v>#DIV/0!</v>
      </c>
      <c r="S69" s="32" t="e">
        <f>MOD(540-(180/PI()*ATAN2(R69-H69,Q69-G69)),360)</f>
        <v>#DIV/0!</v>
      </c>
      <c r="T69" s="32" t="e">
        <f>MOD(540-(180/PI()*ATAN2(R69-J69,Q69-I69)),360)</f>
        <v>#DIV/0!</v>
      </c>
      <c r="U69" s="32" t="e">
        <f>MOD(540-(180/PI()*ATAN2(R69-L69,Q69-K69)),360)</f>
        <v>#DIV/0!</v>
      </c>
      <c r="V69" s="34">
        <f>IF(B69="","",SQRT(POWER(Q69,2)+POWER(R69,2)))</f>
      </c>
      <c r="W69" s="35">
        <f>IF(B69="","",MOD(540-(180/PI()*ATAN2(R69,Q69)),360))</f>
      </c>
      <c r="X69" s="34">
        <f>IF(B69="","",SQRT(POWER((G69-Q69),2)+POWER((H69-R69),2)))</f>
      </c>
    </row>
    <row r="70" spans="1:24" ht="12.75">
      <c r="A70" s="36"/>
      <c r="B70" s="26" t="s">
        <v>74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7"/>
      <c r="N70" s="37"/>
      <c r="O70" s="37"/>
      <c r="P70" s="37"/>
      <c r="Q70" s="36"/>
      <c r="R70" s="36"/>
      <c r="S70" s="36"/>
      <c r="T70" s="36"/>
      <c r="U70" s="36"/>
      <c r="V70" s="38">
        <f>IF(B69="","",AVERAGE(V66:V69))</f>
      </c>
      <c r="W70" s="38">
        <f>IF(B69="","",AVERAGE(W66:W69))</f>
      </c>
      <c r="X70" s="38">
        <f>IF(B69="","",AVERAGE(X66:X69))</f>
      </c>
    </row>
    <row r="71" spans="1:24" ht="12.75">
      <c r="A71" s="39"/>
      <c r="B71" s="39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7"/>
      <c r="O71" s="37"/>
      <c r="P71" s="37"/>
      <c r="Q71" s="36"/>
      <c r="R71" s="36"/>
      <c r="S71" s="36"/>
      <c r="T71" s="36"/>
      <c r="U71" s="36"/>
      <c r="V71" s="36"/>
      <c r="W71" s="28" t="s">
        <v>75</v>
      </c>
      <c r="X71" s="34">
        <f>IF(B69="","",STDEV(X66:X69))</f>
      </c>
    </row>
  </sheetData>
  <mergeCells count="8">
    <mergeCell ref="A1:B1"/>
    <mergeCell ref="A10:B10"/>
    <mergeCell ref="A19:B19"/>
    <mergeCell ref="A28:B28"/>
    <mergeCell ref="A37:B37"/>
    <mergeCell ref="A46:B46"/>
    <mergeCell ref="A55:B55"/>
    <mergeCell ref="A64:B64"/>
  </mergeCells>
  <printOptions/>
  <pageMargins left="0.7875000000000001" right="0.7875000000000001" top="0.7875000000000001" bottom="0.7875000000000001" header="0.5116666666666667" footer="0.5116666666666667"/>
  <pageSetup horizontalDpi="30066" verticalDpi="30066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workbookViewId="0" topLeftCell="A1">
      <selection activeCell="G24" sqref="G24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5.8515625" style="0" customWidth="1"/>
    <col min="4" max="4" width="5.57421875" style="0" customWidth="1"/>
    <col min="5" max="5" width="5.8515625" style="0" customWidth="1"/>
    <col min="6" max="6" width="6.140625" style="0" customWidth="1"/>
    <col min="7" max="7" width="6.421875" style="0" customWidth="1"/>
    <col min="8" max="8" width="6.57421875" style="0" customWidth="1"/>
    <col min="9" max="10" width="5.7109375" style="0" customWidth="1"/>
    <col min="11" max="11" width="6.28125" style="0" customWidth="1"/>
    <col min="12" max="12" width="6.8515625" style="0" customWidth="1"/>
    <col min="13" max="13" width="7.57421875" style="0" customWidth="1"/>
    <col min="14" max="14" width="6.28125" style="0" customWidth="1"/>
    <col min="15" max="15" width="6.7109375" style="0" customWidth="1"/>
    <col min="16" max="16" width="6.8515625" style="0" customWidth="1"/>
    <col min="17" max="17" width="6.00390625" style="0" customWidth="1"/>
    <col min="18" max="18" width="6.8515625" style="0" customWidth="1"/>
    <col min="19" max="19" width="8.140625" style="0" customWidth="1"/>
    <col min="20" max="20" width="7.7109375" style="0" customWidth="1"/>
  </cols>
  <sheetData>
    <row r="1" spans="2:10" s="1" customFormat="1" ht="12.75">
      <c r="B1"/>
      <c r="C1"/>
      <c r="D1"/>
      <c r="E1" s="2"/>
      <c r="F1" s="2"/>
      <c r="G1" s="2"/>
      <c r="H1" s="3"/>
      <c r="I1" s="3"/>
      <c r="J1" s="3"/>
    </row>
    <row r="2" s="1" customFormat="1" ht="12.75">
      <c r="B2" s="21" t="s">
        <v>72</v>
      </c>
    </row>
    <row r="3" spans="2:20" s="1" customFormat="1" ht="12.75">
      <c r="B3" s="22" t="s">
        <v>23</v>
      </c>
      <c r="C3" s="22" t="s">
        <v>29</v>
      </c>
      <c r="D3" s="22" t="s">
        <v>30</v>
      </c>
      <c r="E3" s="22" t="s">
        <v>31</v>
      </c>
      <c r="F3" s="22" t="s">
        <v>32</v>
      </c>
      <c r="G3" s="22" t="s">
        <v>33</v>
      </c>
      <c r="H3" s="22" t="s">
        <v>65</v>
      </c>
      <c r="I3" s="22" t="s">
        <v>35</v>
      </c>
      <c r="J3" s="23" t="s">
        <v>64</v>
      </c>
      <c r="K3" s="22" t="s">
        <v>71</v>
      </c>
      <c r="L3" s="22"/>
      <c r="M3" s="22"/>
      <c r="N3" s="22"/>
      <c r="O3" s="22" t="s">
        <v>66</v>
      </c>
      <c r="P3" s="22" t="s">
        <v>67</v>
      </c>
      <c r="Q3" s="22" t="s">
        <v>70</v>
      </c>
      <c r="R3" s="22" t="s">
        <v>36</v>
      </c>
      <c r="S3" s="23" t="s">
        <v>68</v>
      </c>
      <c r="T3" s="22" t="s">
        <v>34</v>
      </c>
    </row>
    <row r="4" spans="2:20" s="1" customFormat="1" ht="12.75">
      <c r="B4" s="22" t="s">
        <v>2</v>
      </c>
      <c r="C4" s="22" t="s">
        <v>2</v>
      </c>
      <c r="D4" s="22" t="s">
        <v>2</v>
      </c>
      <c r="E4" s="22" t="s">
        <v>2</v>
      </c>
      <c r="F4" s="22" t="s">
        <v>37</v>
      </c>
      <c r="G4" s="22" t="s">
        <v>38</v>
      </c>
      <c r="H4" s="22" t="s">
        <v>38</v>
      </c>
      <c r="I4" s="22" t="s">
        <v>39</v>
      </c>
      <c r="J4" s="22" t="s">
        <v>39</v>
      </c>
      <c r="K4" s="22" t="s">
        <v>39</v>
      </c>
      <c r="L4" s="22" t="s">
        <v>40</v>
      </c>
      <c r="M4" s="22" t="s">
        <v>41</v>
      </c>
      <c r="N4" s="22" t="s">
        <v>42</v>
      </c>
      <c r="O4" s="22" t="s">
        <v>69</v>
      </c>
      <c r="P4" s="22" t="s">
        <v>69</v>
      </c>
      <c r="Q4" s="22" t="s">
        <v>2</v>
      </c>
      <c r="R4" s="22" t="s">
        <v>2</v>
      </c>
      <c r="S4" s="22" t="s">
        <v>69</v>
      </c>
      <c r="T4" s="22" t="s">
        <v>43</v>
      </c>
    </row>
    <row r="5" spans="1:20" s="1" customFormat="1" ht="12.75">
      <c r="A5" s="22">
        <v>1</v>
      </c>
      <c r="B5" s="4">
        <v>183.7</v>
      </c>
      <c r="C5" s="4">
        <v>165</v>
      </c>
      <c r="D5" s="4">
        <v>-1.5</v>
      </c>
      <c r="E5" s="19">
        <f>C5+D5</f>
        <v>163.5</v>
      </c>
      <c r="F5" s="5">
        <v>6000</v>
      </c>
      <c r="G5" s="4">
        <v>0</v>
      </c>
      <c r="H5" s="6">
        <f>F5+G5</f>
        <v>6000</v>
      </c>
      <c r="I5" s="4">
        <v>12</v>
      </c>
      <c r="J5" s="4">
        <v>-2</v>
      </c>
      <c r="K5" s="7">
        <f>I5+J5</f>
        <v>10</v>
      </c>
      <c r="L5" s="8">
        <f>(1-0.0000068756*H5)^5.2559</f>
        <v>0.8013767158834944</v>
      </c>
      <c r="M5" s="8">
        <f>(K5+273.15)/288.15</f>
        <v>0.982647926427208</v>
      </c>
      <c r="N5" s="8">
        <f>L5/M5</f>
        <v>0.8155278145217337</v>
      </c>
      <c r="O5" s="7">
        <f>2116.2*((0.002377*(E5*1.689)^2/(2116.2*7)+1)^3.5-1)</f>
        <v>92.02944157544225</v>
      </c>
      <c r="P5" s="7">
        <f>L5*2116.2*((0.002377*N5*((B5)*1.689)^2/(L5*2116.2*7)+1)^3.5-1)</f>
        <v>95.1552243235741</v>
      </c>
      <c r="Q5" s="7">
        <f>SQRT(7*2116.2*(((P5/2116.2)+1)^(2/7)-1)/0.002377)/1.689</f>
        <v>166.21107783784535</v>
      </c>
      <c r="R5" s="20">
        <f>Q5-E5</f>
        <v>2.7110778378453517</v>
      </c>
      <c r="S5" s="7">
        <f>P5-O5</f>
        <v>3.1257827481318543</v>
      </c>
      <c r="T5" s="9">
        <f>S5/(0.002377*32.17)</f>
        <v>40.87695597120124</v>
      </c>
    </row>
    <row r="6" spans="1:20" s="1" customFormat="1" ht="12.75">
      <c r="A6" s="22">
        <v>2</v>
      </c>
      <c r="B6" s="4">
        <v>544</v>
      </c>
      <c r="C6" s="4">
        <v>350</v>
      </c>
      <c r="D6" s="4">
        <v>0</v>
      </c>
      <c r="E6" s="19">
        <f>C6+D6</f>
        <v>350</v>
      </c>
      <c r="F6" s="5">
        <v>30000</v>
      </c>
      <c r="G6" s="4">
        <v>0</v>
      </c>
      <c r="H6" s="6">
        <f>F6+G6</f>
        <v>30000</v>
      </c>
      <c r="I6" s="4">
        <v>-40</v>
      </c>
      <c r="J6" s="4">
        <v>0</v>
      </c>
      <c r="K6" s="7">
        <f>I6+J6</f>
        <v>-40</v>
      </c>
      <c r="L6" s="8">
        <f>(1-0.0000068756*H6)^5.2559</f>
        <v>0.2969586611142254</v>
      </c>
      <c r="M6" s="8">
        <f>(K6+273.15)/288.15</f>
        <v>0.8091271906992885</v>
      </c>
      <c r="N6" s="8">
        <f>L6/M6</f>
        <v>0.36701110100820955</v>
      </c>
      <c r="O6" s="7">
        <f>2116.2*((0.002377*(E6*1.689)^2/(2116.2*7)+1)^3.5-1)</f>
        <v>445.2652975493047</v>
      </c>
      <c r="P6" s="7">
        <f>L6*2116.2*((0.002377*N6*((B6)*1.689)^2/(L6*2116.2*7)+1)^3.5-1)</f>
        <v>451.89348296763154</v>
      </c>
      <c r="Q6" s="7">
        <f>SQRT(7*2116.2*(((P6/2116.2)+1)^(2/7)-1)/0.002377)/1.689</f>
        <v>352.4260381983582</v>
      </c>
      <c r="R6" s="20">
        <f>Q6-E6</f>
        <v>2.426038198358185</v>
      </c>
      <c r="S6" s="7">
        <f>P6-O6</f>
        <v>6.6281854183268365</v>
      </c>
      <c r="T6" s="9">
        <f>S6/(0.002377*32.17)</f>
        <v>86.67910259464877</v>
      </c>
    </row>
    <row r="7" spans="1:20" s="1" customFormat="1" ht="12.75">
      <c r="A7" s="22">
        <v>3</v>
      </c>
      <c r="B7" s="4"/>
      <c r="C7" s="4"/>
      <c r="D7" s="4"/>
      <c r="E7" s="19">
        <f>C7+D7</f>
        <v>0</v>
      </c>
      <c r="F7" s="5"/>
      <c r="G7" s="4"/>
      <c r="H7" s="6">
        <f>F7+G7</f>
        <v>0</v>
      </c>
      <c r="I7" s="4"/>
      <c r="J7" s="4"/>
      <c r="K7" s="7">
        <f>I7+J7</f>
        <v>0</v>
      </c>
      <c r="L7" s="8">
        <f>(1-0.0000068756*H7)^5.2559</f>
        <v>1</v>
      </c>
      <c r="M7" s="8">
        <f>(K7+273.15)/288.15</f>
        <v>0.9479437792816241</v>
      </c>
      <c r="N7" s="8">
        <f>L7/M7</f>
        <v>1.0549148819330039</v>
      </c>
      <c r="O7" s="7">
        <f>2116.2*((0.002377*(E7*1.689)^2/(2116.2*7)+1)^3.5-1)</f>
        <v>0</v>
      </c>
      <c r="P7" s="7">
        <f>L7*2116.2*((0.002377*N7*((B7)*1.689)^2/(L7*2116.2*7)+1)^3.5-1)</f>
        <v>0</v>
      </c>
      <c r="Q7" s="7">
        <f>SQRT(7*2116.2*(((P7/2116.2)+1)^(2/7)-1)/0.002377)/1.689</f>
        <v>0</v>
      </c>
      <c r="R7" s="20">
        <f>Q7-E7</f>
        <v>0</v>
      </c>
      <c r="S7" s="7">
        <f>P7-O7</f>
        <v>0</v>
      </c>
      <c r="T7" s="9">
        <f>S7/(0.002377*32.17)</f>
        <v>0</v>
      </c>
    </row>
    <row r="8" spans="1:20" s="1" customFormat="1" ht="12.75">
      <c r="A8" s="22">
        <v>4</v>
      </c>
      <c r="B8" s="4"/>
      <c r="C8" s="4"/>
      <c r="D8" s="4"/>
      <c r="E8" s="19">
        <f>C8+D8</f>
        <v>0</v>
      </c>
      <c r="F8" s="5"/>
      <c r="G8" s="4"/>
      <c r="H8" s="6">
        <f>F8+G8</f>
        <v>0</v>
      </c>
      <c r="I8" s="4"/>
      <c r="J8" s="4"/>
      <c r="K8" s="7">
        <f>I8+J8</f>
        <v>0</v>
      </c>
      <c r="L8" s="8">
        <f>(1-0.0000068756*H8)^5.2559</f>
        <v>1</v>
      </c>
      <c r="M8" s="8">
        <f>(K8+273.15)/288.15</f>
        <v>0.9479437792816241</v>
      </c>
      <c r="N8" s="8">
        <f>L8/M8</f>
        <v>1.0549148819330039</v>
      </c>
      <c r="O8" s="7">
        <f>2116.2*((0.002377*(E8*1.689)^2/(2116.2*7)+1)^3.5-1)</f>
        <v>0</v>
      </c>
      <c r="P8" s="7">
        <f>L8*2116.2*((0.002377*N8*((B8)*1.689)^2/(L8*2116.2*7)+1)^3.5-1)</f>
        <v>0</v>
      </c>
      <c r="Q8" s="7">
        <f>SQRT(7*2116.2*(((P8/2116.2)+1)^(2/7)-1)/0.002377)/1.689</f>
        <v>0</v>
      </c>
      <c r="R8" s="20">
        <f>Q8-E8</f>
        <v>0</v>
      </c>
      <c r="S8" s="7">
        <f>P8-O8</f>
        <v>0</v>
      </c>
      <c r="T8" s="9">
        <f>S8/(0.002377*32.17)</f>
        <v>0</v>
      </c>
    </row>
    <row r="9" spans="1:20" s="1" customFormat="1" ht="12.75">
      <c r="A9" s="22">
        <v>5</v>
      </c>
      <c r="B9" s="4"/>
      <c r="C9" s="4"/>
      <c r="D9" s="4"/>
      <c r="E9" s="19">
        <f>C9+D9</f>
        <v>0</v>
      </c>
      <c r="F9" s="5"/>
      <c r="G9" s="4"/>
      <c r="H9" s="6">
        <f>F9+G9</f>
        <v>0</v>
      </c>
      <c r="I9" s="4"/>
      <c r="J9" s="4"/>
      <c r="K9" s="7">
        <f>I9+J9</f>
        <v>0</v>
      </c>
      <c r="L9" s="8">
        <f>(1-0.0000068756*H9)^5.2559</f>
        <v>1</v>
      </c>
      <c r="M9" s="8">
        <f>(K9+273.15)/288.15</f>
        <v>0.9479437792816241</v>
      </c>
      <c r="N9" s="8">
        <f>L9/M9</f>
        <v>1.0549148819330039</v>
      </c>
      <c r="O9" s="7">
        <f>2116.2*((0.002377*(E9*1.689)^2/(2116.2*7)+1)^3.5-1)</f>
        <v>0</v>
      </c>
      <c r="P9" s="7">
        <f>L9*2116.2*((0.002377*N9*((B9)*1.689)^2/(L9*2116.2*7)+1)^3.5-1)</f>
        <v>0</v>
      </c>
      <c r="Q9" s="7">
        <f>SQRT(7*2116.2*(((P9/2116.2)+1)^(2/7)-1)/0.002377)/1.689</f>
        <v>0</v>
      </c>
      <c r="R9" s="20">
        <f>Q9-E9</f>
        <v>0</v>
      </c>
      <c r="S9" s="7">
        <f>P9-O9</f>
        <v>0</v>
      </c>
      <c r="T9" s="9">
        <f>S9/(0.002377*32.17)</f>
        <v>0</v>
      </c>
    </row>
    <row r="11" ht="12.75">
      <c r="B11" t="s">
        <v>73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SHEC</cp:lastModifiedBy>
  <cp:lastPrinted>2003-06-17T19:41:33Z</cp:lastPrinted>
  <dcterms:created xsi:type="dcterms:W3CDTF">1997-12-02T17:59:09Z</dcterms:created>
  <dcterms:modified xsi:type="dcterms:W3CDTF">2006-10-28T18:55:08Z</dcterms:modified>
  <cp:category/>
  <cp:version/>
  <cp:contentType/>
  <cp:contentStatus/>
</cp:coreProperties>
</file>